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59"/>
  </bookViews>
  <sheets>
    <sheet name="汇总表" sheetId="49" r:id="rId1"/>
    <sheet name="訾湖大户" sheetId="50" r:id="rId2"/>
    <sheet name="孙湖" sheetId="34" r:id="rId3"/>
    <sheet name="双庙" sheetId="37" r:id="rId4"/>
    <sheet name="白墩" sheetId="39" r:id="rId5"/>
    <sheet name="聂圩大户" sheetId="51" r:id="rId6"/>
    <sheet name="大杨大户" sheetId="38" r:id="rId7"/>
    <sheet name="大杨" sheetId="31" r:id="rId8"/>
    <sheet name="刘蔡" sheetId="36" r:id="rId9"/>
    <sheet name="陈胡大户" sheetId="53" r:id="rId10"/>
    <sheet name="陈胡" sheetId="33" r:id="rId11"/>
    <sheet name="邓圩" sheetId="35" r:id="rId12"/>
    <sheet name="柳湖" sheetId="45" r:id="rId13"/>
    <sheet name="老张" sheetId="46" r:id="rId14"/>
    <sheet name="龙岗" sheetId="44" r:id="rId15"/>
    <sheet name="天井" sheetId="43" r:id="rId16"/>
    <sheet name="武桥大户" sheetId="41" r:id="rId17"/>
    <sheet name="武桥" sheetId="40" r:id="rId18"/>
    <sheet name="朱圩" sheetId="27" r:id="rId19"/>
    <sheet name="姚管大户" sheetId="29" r:id="rId20"/>
    <sheet name="三岔大户" sheetId="28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<sst xmlns="http://schemas.openxmlformats.org/spreadsheetml/2006/main" count="2349" uniqueCount="1093">
  <si>
    <t>五河县2025年中央财政支持农业生产社会化服务项目（小麦耕整播施压五位一体精量播种）完成情况及奖补资金汇总表</t>
  </si>
  <si>
    <t>汇总单位：五河县供销合作社联合社</t>
  </si>
  <si>
    <t>日期：2026年7月17日</t>
  </si>
  <si>
    <t>序号</t>
  </si>
  <si>
    <t>乡镇</t>
  </si>
  <si>
    <t>服务村
名称</t>
  </si>
  <si>
    <t>服务组织名称</t>
  </si>
  <si>
    <t>拟补助对象及补助标准</t>
  </si>
  <si>
    <t>拟补助总面积及金额</t>
  </si>
  <si>
    <t>服务组织</t>
  </si>
  <si>
    <t>规模经营主体</t>
  </si>
  <si>
    <t>小农户</t>
  </si>
  <si>
    <t>拟补助
面积（亩）</t>
  </si>
  <si>
    <t>补助标准
(元/亩)</t>
  </si>
  <si>
    <t>拟补助资金（元）</t>
  </si>
  <si>
    <t>个数(个)</t>
  </si>
  <si>
    <t>户数(个)</t>
  </si>
  <si>
    <t>拟补助
面积
（亩）</t>
  </si>
  <si>
    <t>拟补助
总面积（亩）</t>
  </si>
  <si>
    <t>双忠庙镇</t>
  </si>
  <si>
    <t>訾湖村</t>
  </si>
  <si>
    <t>五河县孙湖供销社有限公司</t>
  </si>
  <si>
    <t>孙湖村</t>
  </si>
  <si>
    <t>双庙村</t>
  </si>
  <si>
    <t>白墩村</t>
  </si>
  <si>
    <t>聂圩村</t>
  </si>
  <si>
    <t>大杨村</t>
  </si>
  <si>
    <t>刘蔡村</t>
  </si>
  <si>
    <t>陈胡村</t>
  </si>
  <si>
    <t>邓圩村</t>
  </si>
  <si>
    <t>柳湖村</t>
  </si>
  <si>
    <t>双忠庙镇合计</t>
  </si>
  <si>
    <t>武桥镇</t>
  </si>
  <si>
    <t>老张村</t>
  </si>
  <si>
    <t>龙岗村</t>
  </si>
  <si>
    <t>天井村</t>
  </si>
  <si>
    <t>武桥村</t>
  </si>
  <si>
    <t>朱圩村</t>
  </si>
  <si>
    <t>武桥镇合计</t>
  </si>
  <si>
    <t>新集镇</t>
  </si>
  <si>
    <t>姚管村</t>
  </si>
  <si>
    <t>三岔村</t>
  </si>
  <si>
    <t>新集镇合计</t>
  </si>
  <si>
    <t>总计</t>
  </si>
  <si>
    <t>五河县2025年中央财政支持农业生产社会化服务项目（第二批）
完成情况及奖补资金明细表（訾湖）</t>
  </si>
  <si>
    <t>乡镇：双忠庙镇    服务组织：五河县訾湖供销社有限公司     服务环节：小麦耕整播施压五位一体精量播种</t>
  </si>
  <si>
    <t>规模经营主体
名称</t>
  </si>
  <si>
    <t>村（组名）</t>
  </si>
  <si>
    <t>合同清册作业面积（亩）</t>
  </si>
  <si>
    <t>合同承包面积（亩）</t>
  </si>
  <si>
    <t>上报作业面积（亩）</t>
  </si>
  <si>
    <t>确认服务面积（亩）</t>
  </si>
  <si>
    <t>规模经营主体法人姓名</t>
  </si>
  <si>
    <t>备注</t>
  </si>
  <si>
    <t>五河县红万里种植专业合作社</t>
  </si>
  <si>
    <t>訾湖</t>
  </si>
  <si>
    <t>孙德河</t>
  </si>
  <si>
    <t>合计</t>
  </si>
  <si>
    <t>五河县2025年中央财政支持农业生产社会化服务项目（第二批）
完成情况及奖补资金明细表（孙湖）</t>
  </si>
  <si>
    <t>乡镇：双忠庙镇    服务组织：五河县訾湖供销社有限公司    服务环节：小麦耕整播施压五位一体精量播种</t>
  </si>
  <si>
    <t>小农户姓名</t>
  </si>
  <si>
    <t>农户确权面积（亩）</t>
  </si>
  <si>
    <t>确认服面积（亩）</t>
  </si>
  <si>
    <t>陈宏付</t>
  </si>
  <si>
    <t>陈敬爱</t>
  </si>
  <si>
    <t>冯玉梅</t>
  </si>
  <si>
    <t>孙标</t>
  </si>
  <si>
    <t>孙丹丹</t>
  </si>
  <si>
    <t>孙德昌</t>
  </si>
  <si>
    <t>孙德长</t>
  </si>
  <si>
    <t>孙德贺</t>
  </si>
  <si>
    <t>孙德来</t>
  </si>
  <si>
    <t>孙德文</t>
  </si>
  <si>
    <t>孙郭飞</t>
  </si>
  <si>
    <t>孙茂甫</t>
  </si>
  <si>
    <t>孙茂利</t>
  </si>
  <si>
    <t>孙茂良</t>
  </si>
  <si>
    <t>孙茂路</t>
  </si>
  <si>
    <t>孙茂前</t>
  </si>
  <si>
    <t>孙茂强</t>
  </si>
  <si>
    <t>孙茂书</t>
  </si>
  <si>
    <t>孙茂文</t>
  </si>
  <si>
    <t>孙茂伍</t>
  </si>
  <si>
    <t>孙茂字</t>
  </si>
  <si>
    <t>房培进</t>
  </si>
  <si>
    <t>房培喜</t>
  </si>
  <si>
    <t>房培新</t>
  </si>
  <si>
    <t>郭保喜</t>
  </si>
  <si>
    <t>孙友芹</t>
  </si>
  <si>
    <t>许民娟</t>
  </si>
  <si>
    <t>张诚</t>
  </si>
  <si>
    <t>张传厚</t>
  </si>
  <si>
    <t>张德步</t>
  </si>
  <si>
    <t>张德发</t>
  </si>
  <si>
    <t>张德化</t>
  </si>
  <si>
    <t>张德继</t>
  </si>
  <si>
    <t>张德进</t>
  </si>
  <si>
    <t>张德开</t>
  </si>
  <si>
    <t>张德利</t>
  </si>
  <si>
    <t>张德明</t>
  </si>
  <si>
    <t>张德芹</t>
  </si>
  <si>
    <t>张德响</t>
  </si>
  <si>
    <t>张德扬</t>
  </si>
  <si>
    <t>张德宜</t>
  </si>
  <si>
    <t>张德永</t>
  </si>
  <si>
    <t>张德运</t>
  </si>
  <si>
    <t>张锋</t>
  </si>
  <si>
    <t>张坤</t>
  </si>
  <si>
    <t>张德前</t>
  </si>
  <si>
    <t>张宁</t>
  </si>
  <si>
    <t>张培常</t>
  </si>
  <si>
    <t>张培点</t>
  </si>
  <si>
    <t>张培根</t>
  </si>
  <si>
    <t>张培广</t>
  </si>
  <si>
    <t>张培好</t>
  </si>
  <si>
    <t>张培后</t>
  </si>
  <si>
    <t>张培杰</t>
  </si>
  <si>
    <t>张培礼</t>
  </si>
  <si>
    <t>张培林</t>
  </si>
  <si>
    <t>张培续</t>
  </si>
  <si>
    <t>张培玉</t>
  </si>
  <si>
    <t>张培跃</t>
  </si>
  <si>
    <t>董立彩</t>
  </si>
  <si>
    <t>董立成</t>
  </si>
  <si>
    <t>董立化</t>
  </si>
  <si>
    <t>董立新</t>
  </si>
  <si>
    <t>董立信</t>
  </si>
  <si>
    <t>董立运</t>
  </si>
  <si>
    <t>董素梅</t>
  </si>
  <si>
    <t>董泽畅</t>
  </si>
  <si>
    <t>董泽汉</t>
  </si>
  <si>
    <t>董泽利</t>
  </si>
  <si>
    <t>董泽绿</t>
  </si>
  <si>
    <t>董泽武</t>
  </si>
  <si>
    <t>董泽行</t>
  </si>
  <si>
    <t>孙德琴</t>
  </si>
  <si>
    <t>董立来</t>
  </si>
  <si>
    <t>董立胜</t>
  </si>
  <si>
    <t>董立想</t>
  </si>
  <si>
    <t>董立跃</t>
  </si>
  <si>
    <t>孙继好</t>
  </si>
  <si>
    <t>孙继永</t>
  </si>
  <si>
    <t>张德才</t>
  </si>
  <si>
    <t>张金龙</t>
  </si>
  <si>
    <t>张金钟</t>
  </si>
  <si>
    <t>凌宏爱</t>
  </si>
  <si>
    <t>凌宏宣</t>
  </si>
  <si>
    <t>凌应到</t>
  </si>
  <si>
    <t>凌应峰</t>
  </si>
  <si>
    <t>凌应红</t>
  </si>
  <si>
    <t>凌应珍</t>
  </si>
  <si>
    <t>凌应专</t>
  </si>
  <si>
    <t>杨芳</t>
  </si>
  <si>
    <t>周步领</t>
  </si>
  <si>
    <t>周彦报</t>
  </si>
  <si>
    <t>周彦仁</t>
  </si>
  <si>
    <t>韩家飞</t>
  </si>
  <si>
    <t>韩家宽</t>
  </si>
  <si>
    <t>韩加林</t>
  </si>
  <si>
    <t>韩加余</t>
  </si>
  <si>
    <t>尤波</t>
  </si>
  <si>
    <t>凌宏军</t>
  </si>
  <si>
    <t>凌宏平</t>
  </si>
  <si>
    <t>凌宏清</t>
  </si>
  <si>
    <t>凌宏志</t>
  </si>
  <si>
    <t>凌远静</t>
  </si>
  <si>
    <t>彭维敏</t>
  </si>
  <si>
    <t>肖辉永</t>
  </si>
  <si>
    <t>肖会林</t>
  </si>
  <si>
    <t>肖会祥</t>
  </si>
  <si>
    <t>周培要</t>
  </si>
  <si>
    <t>周培远</t>
  </si>
  <si>
    <t>崔保飞</t>
  </si>
  <si>
    <t>崔保好</t>
  </si>
  <si>
    <t>崔保军</t>
  </si>
  <si>
    <t>崔保强</t>
  </si>
  <si>
    <t>崔保学</t>
  </si>
  <si>
    <t>崔宝动</t>
  </si>
  <si>
    <t>凌远国</t>
  </si>
  <si>
    <t>郭传俊</t>
  </si>
  <si>
    <t>杨礼仁</t>
  </si>
  <si>
    <t>郭保忠</t>
  </si>
  <si>
    <t>郭传林</t>
  </si>
  <si>
    <t>赵云地</t>
  </si>
  <si>
    <t>孙继辉</t>
  </si>
  <si>
    <t>王明清</t>
  </si>
  <si>
    <t>杨礼保</t>
  </si>
  <si>
    <t>邓传喜</t>
  </si>
  <si>
    <t>邓传勇</t>
  </si>
  <si>
    <t>黄培军</t>
  </si>
  <si>
    <t>黄培中</t>
  </si>
  <si>
    <t>叶刚成</t>
  </si>
  <si>
    <t>叶刚飞</t>
  </si>
  <si>
    <t>叶刚果</t>
  </si>
  <si>
    <t>叶刚景</t>
  </si>
  <si>
    <t>叶刚连</t>
  </si>
  <si>
    <t>叶刚亮</t>
  </si>
  <si>
    <t>叶刚起</t>
  </si>
  <si>
    <t>叶刚强</t>
  </si>
  <si>
    <t>叶刚云</t>
  </si>
  <si>
    <t>张德品</t>
  </si>
  <si>
    <t>张玉良</t>
  </si>
  <si>
    <t>崔华兵</t>
  </si>
  <si>
    <t>崔华远</t>
  </si>
  <si>
    <t>崔健</t>
  </si>
  <si>
    <t>崔荣山</t>
  </si>
  <si>
    <t>苏学文</t>
  </si>
  <si>
    <t>张立会</t>
  </si>
  <si>
    <t>张立义</t>
  </si>
  <si>
    <t>张立友</t>
  </si>
  <si>
    <t>郑长文</t>
  </si>
  <si>
    <t>郑长武</t>
  </si>
  <si>
    <t>蔡素兰</t>
  </si>
  <si>
    <t>陈波</t>
  </si>
  <si>
    <t>陈立明</t>
  </si>
  <si>
    <t>陈立永</t>
  </si>
  <si>
    <t>陈立远</t>
  </si>
  <si>
    <t>蒋荣海</t>
  </si>
  <si>
    <t>李先光</t>
  </si>
  <si>
    <t>李先涛</t>
  </si>
  <si>
    <t>张成军</t>
  </si>
  <si>
    <t>张成礼</t>
  </si>
  <si>
    <t>张成先</t>
  </si>
  <si>
    <t>张承连</t>
  </si>
  <si>
    <t>张记</t>
  </si>
  <si>
    <t>张秀才</t>
  </si>
  <si>
    <t>张秀良</t>
  </si>
  <si>
    <t>张秀林</t>
  </si>
  <si>
    <t>陈立本</t>
  </si>
  <si>
    <t>陈立光</t>
  </si>
  <si>
    <t>陈立怀</t>
  </si>
  <si>
    <t>陈庆志</t>
  </si>
  <si>
    <t>陈雪</t>
  </si>
  <si>
    <t>陈宇</t>
  </si>
  <si>
    <t>李道平</t>
  </si>
  <si>
    <t>李道士</t>
  </si>
  <si>
    <t>李亮</t>
  </si>
  <si>
    <t>李文彬</t>
  </si>
  <si>
    <t>李文会</t>
  </si>
  <si>
    <t>李文品</t>
  </si>
  <si>
    <t>李文武</t>
  </si>
  <si>
    <t>李文修</t>
  </si>
  <si>
    <t>李文秀</t>
  </si>
  <si>
    <t>李文友</t>
  </si>
  <si>
    <t>胡慢慢</t>
  </si>
  <si>
    <t>李文志</t>
  </si>
  <si>
    <t>孙继学</t>
  </si>
  <si>
    <t>孙军</t>
  </si>
  <si>
    <t>徐兴亮</t>
  </si>
  <si>
    <t>陈立田</t>
  </si>
  <si>
    <t>叶金星</t>
  </si>
  <si>
    <t>张德集</t>
  </si>
  <si>
    <t>张健</t>
  </si>
  <si>
    <t>张玉友</t>
  </si>
  <si>
    <t>尹永连</t>
  </si>
  <si>
    <t>张立栋</t>
  </si>
  <si>
    <t>张立永</t>
  </si>
  <si>
    <t>张玉磊</t>
  </si>
  <si>
    <t>张玉龙</t>
  </si>
  <si>
    <t>凌宏好</t>
  </si>
  <si>
    <t>五河县2025年中央财政支持农业生产社会化服务项目（第二批）
完成情况及奖补资金明细表（双庙）</t>
  </si>
  <si>
    <t>卞建松</t>
  </si>
  <si>
    <t>11.74</t>
  </si>
  <si>
    <t>李胜阳</t>
  </si>
  <si>
    <t>20.66</t>
  </si>
  <si>
    <t>张国安</t>
  </si>
  <si>
    <t>17.59</t>
  </si>
  <si>
    <t>卞建章</t>
  </si>
  <si>
    <t>19.42</t>
  </si>
  <si>
    <t>卞建永</t>
  </si>
  <si>
    <t>33.09</t>
  </si>
  <si>
    <t>卞建好</t>
  </si>
  <si>
    <t>14.0</t>
  </si>
  <si>
    <t>张广礼</t>
  </si>
  <si>
    <t>刘学娇</t>
  </si>
  <si>
    <t>10.97</t>
  </si>
  <si>
    <t>卞建春</t>
  </si>
  <si>
    <t>18.36</t>
  </si>
  <si>
    <t>卞建忠</t>
  </si>
  <si>
    <t>20.69</t>
  </si>
  <si>
    <t>卞建伟</t>
  </si>
  <si>
    <t>16.09</t>
  </si>
  <si>
    <t>卞建桥</t>
  </si>
  <si>
    <t>21.1</t>
  </si>
  <si>
    <t>五河县2025年中央财政支持农业生产社会化服务项目（第二批）
完成情况及奖补资金明细表（白墩）</t>
  </si>
  <si>
    <t>邓鲁</t>
  </si>
  <si>
    <t>白墩</t>
  </si>
  <si>
    <t>张宝</t>
  </si>
  <si>
    <t>张华夏</t>
  </si>
  <si>
    <t>张辉</t>
  </si>
  <si>
    <t>张德保</t>
  </si>
  <si>
    <t>张永光</t>
  </si>
  <si>
    <t>张永学</t>
  </si>
  <si>
    <t>尤逢荣</t>
  </si>
  <si>
    <t>孙英姿</t>
  </si>
  <si>
    <t>王彩芹</t>
  </si>
  <si>
    <t>张永乐</t>
  </si>
  <si>
    <t>王传海</t>
  </si>
  <si>
    <t>王光廷</t>
  </si>
  <si>
    <t>王光玉</t>
  </si>
  <si>
    <t>王红兵</t>
  </si>
  <si>
    <t>王红喜</t>
  </si>
  <si>
    <t>王沛</t>
  </si>
  <si>
    <t>王庆亮</t>
  </si>
  <si>
    <t>朱好</t>
  </si>
  <si>
    <t>王荣红</t>
  </si>
  <si>
    <t>王荣树</t>
  </si>
  <si>
    <t>王自桂</t>
  </si>
  <si>
    <t>邓衍跃</t>
  </si>
  <si>
    <t>邓虎</t>
  </si>
  <si>
    <t>陈计龙</t>
  </si>
  <si>
    <t>戴常杰</t>
  </si>
  <si>
    <t>董辉</t>
  </si>
  <si>
    <t>李永</t>
  </si>
  <si>
    <t>王传华</t>
  </si>
  <si>
    <t>王光好</t>
  </si>
  <si>
    <t>王光伟</t>
  </si>
  <si>
    <t>朱端红</t>
  </si>
  <si>
    <t>五河县2025年中央财政支持农业生产社会化服务项目（第二批）
完成情况及奖补资金明细表（聂圩）</t>
  </si>
  <si>
    <t>五河县禾麦谷物种植家庭农</t>
  </si>
  <si>
    <t>聂圩</t>
  </si>
  <si>
    <t>王刘磊</t>
  </si>
  <si>
    <t>五河县2025年中央财政支持农业生产社会化服务项目（第二批）
完成情况及奖补资金明细表（大杨）</t>
  </si>
  <si>
    <t>五河县大杨种植农民专业合作社</t>
  </si>
  <si>
    <t>大杨</t>
  </si>
  <si>
    <t>张国军</t>
  </si>
  <si>
    <t>陈永球</t>
  </si>
  <si>
    <t>冯照会</t>
  </si>
  <si>
    <t>黄庆伟</t>
  </si>
  <si>
    <t>黄小碰</t>
  </si>
  <si>
    <t>杨守卫</t>
  </si>
  <si>
    <t>彭跟海</t>
  </si>
  <si>
    <t>彭光刘</t>
  </si>
  <si>
    <t>杨清成</t>
  </si>
  <si>
    <t>张胜远</t>
  </si>
  <si>
    <t>陈永全</t>
  </si>
  <si>
    <t>邓传友</t>
  </si>
  <si>
    <t>宋怀义</t>
  </si>
  <si>
    <t>宋怀忠</t>
  </si>
  <si>
    <t>杨利远</t>
  </si>
  <si>
    <t>杨胜远</t>
  </si>
  <si>
    <t>杨小兵</t>
  </si>
  <si>
    <t>杨小对</t>
  </si>
  <si>
    <t>张绪金</t>
  </si>
  <si>
    <t>卓继田</t>
  </si>
  <si>
    <t>刘林才</t>
  </si>
  <si>
    <t>武现前</t>
  </si>
  <si>
    <t>杨世韩</t>
  </si>
  <si>
    <t>周为杰</t>
  </si>
  <si>
    <t>董兆辉</t>
  </si>
  <si>
    <t>刘记刚</t>
  </si>
  <si>
    <t>刘记军</t>
  </si>
  <si>
    <t>刘记清</t>
  </si>
  <si>
    <t>刘学兵</t>
  </si>
  <si>
    <t>张其荣</t>
  </si>
  <si>
    <t>张文机</t>
  </si>
  <si>
    <t>张友根</t>
  </si>
  <si>
    <t>五河县2025年中央财政支持农业生产社会化服务项目（第二批）
完成情况及奖补资金明细表（刘蔡）</t>
  </si>
  <si>
    <t>蔡广成</t>
  </si>
  <si>
    <t>蔡广玖</t>
  </si>
  <si>
    <t>蔡广亮</t>
  </si>
  <si>
    <t>蔡广刘</t>
  </si>
  <si>
    <t>蔡广芹</t>
  </si>
  <si>
    <t>蔡广清</t>
  </si>
  <si>
    <t>蔡广委</t>
  </si>
  <si>
    <t>蔡广严</t>
  </si>
  <si>
    <t>蔡广耀</t>
  </si>
  <si>
    <t>蔡广由</t>
  </si>
  <si>
    <t>蔡家高</t>
  </si>
  <si>
    <t>蔡侠</t>
  </si>
  <si>
    <t>蔡兆辉</t>
  </si>
  <si>
    <t>蔡兆巧</t>
  </si>
  <si>
    <t>邓素侠</t>
  </si>
  <si>
    <t>黄建成</t>
  </si>
  <si>
    <t>黄培祥</t>
  </si>
  <si>
    <t>苏雅梅</t>
  </si>
  <si>
    <t>王志京</t>
  </si>
  <si>
    <t>叶红艳</t>
  </si>
  <si>
    <t>蔡广故</t>
  </si>
  <si>
    <t>蔡广军</t>
  </si>
  <si>
    <t>蔡广玉</t>
  </si>
  <si>
    <t>蔡家来</t>
  </si>
  <si>
    <t>蔡家战</t>
  </si>
  <si>
    <t>蔡兆飞</t>
  </si>
  <si>
    <t>蔡兆虎</t>
  </si>
  <si>
    <t>蔡兆凯</t>
  </si>
  <si>
    <t>蔡兆力</t>
  </si>
  <si>
    <t>蔡兆品</t>
  </si>
  <si>
    <t>蔡兆栓</t>
  </si>
  <si>
    <t>蔡兆伟</t>
  </si>
  <si>
    <t>蔡兆阳</t>
  </si>
  <si>
    <t>刘士洋</t>
  </si>
  <si>
    <t>唐素兰</t>
  </si>
  <si>
    <t>王帅</t>
  </si>
  <si>
    <t>叶登营</t>
  </si>
  <si>
    <t>蔡广来</t>
  </si>
  <si>
    <t>蔡献宝</t>
  </si>
  <si>
    <t>蔡赵元</t>
  </si>
  <si>
    <t>蔡照良</t>
  </si>
  <si>
    <t>蔡兆好</t>
  </si>
  <si>
    <t>蔡兆强</t>
  </si>
  <si>
    <t>董兴法</t>
  </si>
  <si>
    <t>董兴友</t>
  </si>
  <si>
    <t>董振来</t>
  </si>
  <si>
    <t>董振权</t>
  </si>
  <si>
    <t>董振武</t>
  </si>
  <si>
    <t>何飞</t>
  </si>
  <si>
    <t>何红</t>
  </si>
  <si>
    <t>何家奎</t>
  </si>
  <si>
    <t>刘士友</t>
  </si>
  <si>
    <t>叶刚志</t>
  </si>
  <si>
    <t>周仁好</t>
  </si>
  <si>
    <t>周仁义</t>
  </si>
  <si>
    <t>周仁友</t>
  </si>
  <si>
    <t>邓凡舟</t>
  </si>
  <si>
    <t>邓衍海</t>
  </si>
  <si>
    <t>邓衍利</t>
  </si>
  <si>
    <t>邓衍友</t>
  </si>
  <si>
    <t>董振安</t>
  </si>
  <si>
    <t>董振米</t>
  </si>
  <si>
    <t>董振香</t>
  </si>
  <si>
    <t>李敬和</t>
  </si>
  <si>
    <t>李修华</t>
  </si>
  <si>
    <t>刘素珍</t>
  </si>
  <si>
    <t>叶爱忠</t>
  </si>
  <si>
    <t>叶凤忠</t>
  </si>
  <si>
    <t>叶刚虎</t>
  </si>
  <si>
    <t>叶刚龙</t>
  </si>
  <si>
    <t>叶刚伟</t>
  </si>
  <si>
    <t>叶纲剑</t>
  </si>
  <si>
    <t>叶纲铃</t>
  </si>
  <si>
    <t>叶海侠</t>
  </si>
  <si>
    <t>叶克忠</t>
  </si>
  <si>
    <t>叶苏凤</t>
  </si>
  <si>
    <t>张燕</t>
  </si>
  <si>
    <t>胡美玲</t>
  </si>
  <si>
    <t>刘怀彦</t>
  </si>
  <si>
    <t>刘家长</t>
  </si>
  <si>
    <t>刘家绪</t>
  </si>
  <si>
    <t>刘家余</t>
  </si>
  <si>
    <t>刘家兆</t>
  </si>
  <si>
    <t>刘加银</t>
  </si>
  <si>
    <t>刘善后</t>
  </si>
  <si>
    <t>刘善元</t>
  </si>
  <si>
    <t>刘士虎</t>
  </si>
  <si>
    <t>刘士平</t>
  </si>
  <si>
    <t>刘双标</t>
  </si>
  <si>
    <t>刘小龙</t>
  </si>
  <si>
    <t>皮素珍</t>
  </si>
  <si>
    <t>王权美</t>
  </si>
  <si>
    <t>刘海侠</t>
  </si>
  <si>
    <t>刘家法</t>
  </si>
  <si>
    <t>刘家礼</t>
  </si>
  <si>
    <t>刘家美</t>
  </si>
  <si>
    <t>刘家志</t>
  </si>
  <si>
    <t>刘加副</t>
  </si>
  <si>
    <t>刘士举</t>
  </si>
  <si>
    <t>刘士胜</t>
  </si>
  <si>
    <t>刘士宜</t>
  </si>
  <si>
    <t>刘士战</t>
  </si>
  <si>
    <t>刘志富</t>
  </si>
  <si>
    <t>尹永强</t>
  </si>
  <si>
    <t>刘家好</t>
  </si>
  <si>
    <t>刘家佳</t>
  </si>
  <si>
    <t>刘家利</t>
  </si>
  <si>
    <t>刘家林</t>
  </si>
  <si>
    <t>刘家湾</t>
  </si>
  <si>
    <t>刘家威</t>
  </si>
  <si>
    <t>刘家信</t>
  </si>
  <si>
    <t>刘加伟</t>
  </si>
  <si>
    <t>刘长进</t>
  </si>
  <si>
    <t>刘家抗</t>
  </si>
  <si>
    <t>刘家明</t>
  </si>
  <si>
    <t>刘家社</t>
  </si>
  <si>
    <t>刘家重</t>
  </si>
  <si>
    <t>刘士鲁</t>
  </si>
  <si>
    <t>刘士坡</t>
  </si>
  <si>
    <t>刘士强</t>
  </si>
  <si>
    <t>刘士新</t>
  </si>
  <si>
    <t>白雪芹</t>
  </si>
  <si>
    <t>刘长海</t>
  </si>
  <si>
    <t>刘长淮</t>
  </si>
  <si>
    <t>刘长松</t>
  </si>
  <si>
    <t>刘海峰</t>
  </si>
  <si>
    <t>刘家侠</t>
  </si>
  <si>
    <t>刘善羊</t>
  </si>
  <si>
    <t>刘士梨</t>
  </si>
  <si>
    <t>刘士利</t>
  </si>
  <si>
    <t>刘士尚</t>
  </si>
  <si>
    <t>刘士坦</t>
  </si>
  <si>
    <t>刘士卫</t>
  </si>
  <si>
    <t>刘雪凤</t>
  </si>
  <si>
    <t>阮小苗</t>
  </si>
  <si>
    <t>张莺歌</t>
  </si>
  <si>
    <t>刘长安</t>
  </si>
  <si>
    <t>刘长春</t>
  </si>
  <si>
    <t>刘长空</t>
  </si>
  <si>
    <t>刘海粟</t>
  </si>
  <si>
    <t>刘家羊</t>
  </si>
  <si>
    <t>刘家永</t>
  </si>
  <si>
    <t>刘加金</t>
  </si>
  <si>
    <t>刘加利</t>
  </si>
  <si>
    <t>刘善兰</t>
  </si>
  <si>
    <t>马荣娟</t>
  </si>
  <si>
    <t>董丽梅</t>
  </si>
  <si>
    <t>刘辉</t>
  </si>
  <si>
    <t>刘善五</t>
  </si>
  <si>
    <t>刘善重</t>
  </si>
  <si>
    <t>刘士贺</t>
  </si>
  <si>
    <t>刘士拼</t>
  </si>
  <si>
    <t>刘士训</t>
  </si>
  <si>
    <t>刘士勇</t>
  </si>
  <si>
    <t>刘士展</t>
  </si>
  <si>
    <t>刘家喜</t>
  </si>
  <si>
    <t>刘杰</t>
  </si>
  <si>
    <t>刘士宝</t>
  </si>
  <si>
    <t>刘士兵</t>
  </si>
  <si>
    <t>刘士昌</t>
  </si>
  <si>
    <t>刘士江</t>
  </si>
  <si>
    <t>刘士力</t>
  </si>
  <si>
    <t>刘士廷</t>
  </si>
  <si>
    <t>刘士伟</t>
  </si>
  <si>
    <t>王彩侠</t>
  </si>
  <si>
    <t>刘家兵</t>
  </si>
  <si>
    <t>刘家强</t>
  </si>
  <si>
    <t>刘士才</t>
  </si>
  <si>
    <t>刘士法</t>
  </si>
  <si>
    <t>刘士航</t>
  </si>
  <si>
    <t>刘士垒</t>
  </si>
  <si>
    <t>刘士勋</t>
  </si>
  <si>
    <t>刘士里</t>
  </si>
  <si>
    <t>刘家虎</t>
  </si>
  <si>
    <t>刘家武</t>
  </si>
  <si>
    <t>刘善平</t>
  </si>
  <si>
    <t>刘家友</t>
  </si>
  <si>
    <t>刘家桃</t>
  </si>
  <si>
    <t>五河县2025年中央财政支持农业生产社会化服务项目（第二批）
完成情况及奖补资金明细表（陈胡）</t>
  </si>
  <si>
    <t>五河县沐轩种植家庭农场</t>
  </si>
  <si>
    <t>陈胡</t>
  </si>
  <si>
    <t>刘家宝</t>
  </si>
  <si>
    <t>胡从胜</t>
  </si>
  <si>
    <t>周永</t>
  </si>
  <si>
    <t>陈敬浩</t>
  </si>
  <si>
    <t>陈敬利</t>
  </si>
  <si>
    <t>陈敬网</t>
  </si>
  <si>
    <t>陈敬友</t>
  </si>
  <si>
    <t>陈立放</t>
  </si>
  <si>
    <t>陈青</t>
  </si>
  <si>
    <t>陈敬堤</t>
  </si>
  <si>
    <t>陈敬府</t>
  </si>
  <si>
    <t>陈敬刚</t>
  </si>
  <si>
    <t>陈立朋</t>
  </si>
  <si>
    <t>陈立友</t>
  </si>
  <si>
    <t>陈庆云</t>
  </si>
  <si>
    <t>陈松</t>
  </si>
  <si>
    <t>陈玉兰</t>
  </si>
  <si>
    <t>陈志信</t>
  </si>
  <si>
    <t>胡茂红</t>
  </si>
  <si>
    <t>胡业余</t>
  </si>
  <si>
    <t>刘干</t>
  </si>
  <si>
    <t>陈光磊</t>
  </si>
  <si>
    <t>陈光明</t>
  </si>
  <si>
    <t>陈辉</t>
  </si>
  <si>
    <t>陈立龙</t>
  </si>
  <si>
    <t>陈立同</t>
  </si>
  <si>
    <t>陈立正</t>
  </si>
  <si>
    <t>陈明亮</t>
  </si>
  <si>
    <t>陈庆夫</t>
  </si>
  <si>
    <t>陈庆开</t>
  </si>
  <si>
    <t>陈庆明</t>
  </si>
  <si>
    <t>陈庆松</t>
  </si>
  <si>
    <t>陈胜利</t>
  </si>
  <si>
    <t>陈响</t>
  </si>
  <si>
    <t>陈琦</t>
  </si>
  <si>
    <t>李凤英</t>
  </si>
  <si>
    <t>曹大飞</t>
  </si>
  <si>
    <t>曹大府</t>
  </si>
  <si>
    <t>曹大林</t>
  </si>
  <si>
    <t>曹大龙</t>
  </si>
  <si>
    <t>曹大伦</t>
  </si>
  <si>
    <t>曹大清</t>
  </si>
  <si>
    <t>曹大权</t>
  </si>
  <si>
    <t>曹克</t>
  </si>
  <si>
    <t>曹三芹</t>
  </si>
  <si>
    <t>曹宣红</t>
  </si>
  <si>
    <t>刘善化</t>
  </si>
  <si>
    <t>刘素兰</t>
  </si>
  <si>
    <t>陈洪辉</t>
  </si>
  <si>
    <t>陈宏民</t>
  </si>
  <si>
    <t>陈宏儒</t>
  </si>
  <si>
    <t>陈敬亚</t>
  </si>
  <si>
    <t>张照明</t>
  </si>
  <si>
    <t>蔡广超</t>
  </si>
  <si>
    <t>蔡广换</t>
  </si>
  <si>
    <t>蔡广金</t>
  </si>
  <si>
    <t>陈瑜</t>
  </si>
  <si>
    <t>蔡广林</t>
  </si>
  <si>
    <t>蔡家闯</t>
  </si>
  <si>
    <t>蔡家全</t>
  </si>
  <si>
    <t>蔡青</t>
  </si>
  <si>
    <t>曹月芹</t>
  </si>
  <si>
    <t>陈敬海</t>
  </si>
  <si>
    <t>胡从君</t>
  </si>
  <si>
    <t>胡从良</t>
  </si>
  <si>
    <t>胡从友</t>
  </si>
  <si>
    <t>胡茂宽</t>
  </si>
  <si>
    <t>胡茂贤</t>
  </si>
  <si>
    <t>胡茂阵</t>
  </si>
  <si>
    <t>胡业书</t>
  </si>
  <si>
    <t>胡业忠</t>
  </si>
  <si>
    <t>蔡广利</t>
  </si>
  <si>
    <t>曹伟</t>
  </si>
  <si>
    <t>陈月兰</t>
  </si>
  <si>
    <t>邓衍怀</t>
  </si>
  <si>
    <t>邓衍柳</t>
  </si>
  <si>
    <t>丁宗良</t>
  </si>
  <si>
    <t>丁宗明</t>
  </si>
  <si>
    <t>胡崇伶</t>
  </si>
  <si>
    <t>胡崇美</t>
  </si>
  <si>
    <t>胡从为</t>
  </si>
  <si>
    <t>胡茂聪</t>
  </si>
  <si>
    <t>胡业宣</t>
  </si>
  <si>
    <t>胡业跃</t>
  </si>
  <si>
    <t>胡叶伶</t>
  </si>
  <si>
    <t>李兴全</t>
  </si>
  <si>
    <t>周兰侠</t>
  </si>
  <si>
    <t>董会明</t>
  </si>
  <si>
    <t>董俊春</t>
  </si>
  <si>
    <t>董俊武</t>
  </si>
  <si>
    <t>董克棒</t>
  </si>
  <si>
    <t>董克超</t>
  </si>
  <si>
    <t>董克成</t>
  </si>
  <si>
    <t>董克飞</t>
  </si>
  <si>
    <t>董克剑</t>
  </si>
  <si>
    <t>董克敏</t>
  </si>
  <si>
    <t>董克前</t>
  </si>
  <si>
    <t>董克伟</t>
  </si>
  <si>
    <t>董克跃</t>
  </si>
  <si>
    <t>董启</t>
  </si>
  <si>
    <t>董守才</t>
  </si>
  <si>
    <t>董守付</t>
  </si>
  <si>
    <t>董守联</t>
  </si>
  <si>
    <t>董守林</t>
  </si>
  <si>
    <t>董守前</t>
  </si>
  <si>
    <t>董守行</t>
  </si>
  <si>
    <t>董守义</t>
  </si>
  <si>
    <t>董涛</t>
  </si>
  <si>
    <t>董尹</t>
  </si>
  <si>
    <t>董有劲</t>
  </si>
  <si>
    <t>郭飞</t>
  </si>
  <si>
    <t>郭靖</t>
  </si>
  <si>
    <t>黄建斌</t>
  </si>
  <si>
    <t>黄建军</t>
  </si>
  <si>
    <t>彭思保</t>
  </si>
  <si>
    <t>彭思护</t>
  </si>
  <si>
    <t>彭思金</t>
  </si>
  <si>
    <t>孙德华</t>
  </si>
  <si>
    <t>孙德江</t>
  </si>
  <si>
    <t>孙德龙</t>
  </si>
  <si>
    <t>孙德行</t>
  </si>
  <si>
    <t>孙继胜</t>
  </si>
  <si>
    <t>汤现甫</t>
  </si>
  <si>
    <t>汤现启</t>
  </si>
  <si>
    <t>汤玉山</t>
  </si>
  <si>
    <t>朱胜利</t>
  </si>
  <si>
    <t>朱胜玲</t>
  </si>
  <si>
    <t>朱圣平</t>
  </si>
  <si>
    <t>曹宣玉</t>
  </si>
  <si>
    <t>陈光锦</t>
  </si>
  <si>
    <t>陈其兴</t>
  </si>
  <si>
    <t>丁修武</t>
  </si>
  <si>
    <t>胡长全</t>
  </si>
  <si>
    <t>胡崇前</t>
  </si>
  <si>
    <t>胡翠荣</t>
  </si>
  <si>
    <t>胡业球</t>
  </si>
  <si>
    <t>胡叶连</t>
  </si>
  <si>
    <t>刘宜祥</t>
  </si>
  <si>
    <t>路从响</t>
  </si>
  <si>
    <t>路从友</t>
  </si>
  <si>
    <t>陈立兰</t>
  </si>
  <si>
    <t>胡崇朋</t>
  </si>
  <si>
    <t>金驹</t>
  </si>
  <si>
    <t>金兴超</t>
  </si>
  <si>
    <t>金兴飞</t>
  </si>
  <si>
    <t>金兴科</t>
  </si>
  <si>
    <t>金忠奎</t>
  </si>
  <si>
    <t>金忠平</t>
  </si>
  <si>
    <t>李先朋</t>
  </si>
  <si>
    <t>李兴飞</t>
  </si>
  <si>
    <t>李兴付</t>
  </si>
  <si>
    <t>刘帮</t>
  </si>
  <si>
    <t>刘波</t>
  </si>
  <si>
    <t>孙继奎</t>
  </si>
  <si>
    <t>刘长会</t>
  </si>
  <si>
    <t>刘长灵</t>
  </si>
  <si>
    <t>刘长兴</t>
  </si>
  <si>
    <t>刘长友</t>
  </si>
  <si>
    <t>刘加付</t>
  </si>
  <si>
    <t>刘加好</t>
  </si>
  <si>
    <t>刘加林</t>
  </si>
  <si>
    <t>刘加山</t>
  </si>
  <si>
    <t>刘加信</t>
  </si>
  <si>
    <t>刘军</t>
  </si>
  <si>
    <t>刘善敬</t>
  </si>
  <si>
    <t>刘善奎</t>
  </si>
  <si>
    <t>刘善利</t>
  </si>
  <si>
    <t>刘善胜</t>
  </si>
  <si>
    <t>刘善义</t>
  </si>
  <si>
    <t>刘善早</t>
  </si>
  <si>
    <t>刘士海</t>
  </si>
  <si>
    <t>刘士好</t>
  </si>
  <si>
    <t>刘士会</t>
  </si>
  <si>
    <t>刘士全</t>
  </si>
  <si>
    <t>刘松</t>
  </si>
  <si>
    <t>周佩红</t>
  </si>
  <si>
    <t>周佩亮</t>
  </si>
  <si>
    <t>五河县2025年中央财政支持农业生产社会化服务项目（第二批）
完成情况及奖补资金明细表（邓圩）</t>
  </si>
  <si>
    <t>邓传龙</t>
  </si>
  <si>
    <t>邓圩</t>
  </si>
  <si>
    <t>邓君</t>
  </si>
  <si>
    <t>凌应发</t>
  </si>
  <si>
    <t>刘美兰</t>
  </si>
  <si>
    <t>王国喜</t>
  </si>
  <si>
    <t>王坤</t>
  </si>
  <si>
    <t>王强</t>
  </si>
  <si>
    <t>王仕海</t>
  </si>
  <si>
    <t>王永刚</t>
  </si>
  <si>
    <t>王永光</t>
  </si>
  <si>
    <t>王永海</t>
  </si>
  <si>
    <t>王永怀</t>
  </si>
  <si>
    <t>王永久</t>
  </si>
  <si>
    <t>陈刚</t>
  </si>
  <si>
    <t>陈计法</t>
  </si>
  <si>
    <t>陈计海</t>
  </si>
  <si>
    <t>陈计周</t>
  </si>
  <si>
    <t>陈云</t>
  </si>
  <si>
    <t>邓波</t>
  </si>
  <si>
    <t>邓传安</t>
  </si>
  <si>
    <t>邓传飞</t>
  </si>
  <si>
    <t>邓传付</t>
  </si>
  <si>
    <t>邓传浩</t>
  </si>
  <si>
    <t>邓传雷</t>
  </si>
  <si>
    <t>邓传信</t>
  </si>
  <si>
    <t>王仕和</t>
  </si>
  <si>
    <t>周怀刚</t>
  </si>
  <si>
    <t>周家法</t>
  </si>
  <si>
    <t>邓传敏</t>
  </si>
  <si>
    <t>邓传响</t>
  </si>
  <si>
    <t>邓传宜</t>
  </si>
  <si>
    <t>邓衍堂</t>
  </si>
  <si>
    <t>刘翠云</t>
  </si>
  <si>
    <t>孙素珍</t>
  </si>
  <si>
    <t>岳喜东</t>
  </si>
  <si>
    <t>王传法</t>
  </si>
  <si>
    <t>王荣江</t>
  </si>
  <si>
    <t>周怀奎</t>
  </si>
  <si>
    <t>周怀民</t>
  </si>
  <si>
    <t>周怀学</t>
  </si>
  <si>
    <t>周家金</t>
  </si>
  <si>
    <t>周加成</t>
  </si>
  <si>
    <t>周加猛</t>
  </si>
  <si>
    <t>邓传海</t>
  </si>
  <si>
    <t>邓传军</t>
  </si>
  <si>
    <t>邓传贤</t>
  </si>
  <si>
    <t>邓加好</t>
  </si>
  <si>
    <t>邓衍凯</t>
  </si>
  <si>
    <t>邓衍亮</t>
  </si>
  <si>
    <t>邓衍银</t>
  </si>
  <si>
    <t>陈为高</t>
  </si>
  <si>
    <t>邓衍奇</t>
  </si>
  <si>
    <t>胡翠芹</t>
  </si>
  <si>
    <t>李斌</t>
  </si>
  <si>
    <t>李飞</t>
  </si>
  <si>
    <t>李振保</t>
  </si>
  <si>
    <t>徐鹤鸣</t>
  </si>
  <si>
    <t>杨振江</t>
  </si>
  <si>
    <t>杨振星</t>
  </si>
  <si>
    <t>邓辉</t>
  </si>
  <si>
    <t>李友文</t>
  </si>
  <si>
    <t>王见华</t>
  </si>
  <si>
    <t>王见民</t>
  </si>
  <si>
    <t>张训现</t>
  </si>
  <si>
    <t>张振江</t>
  </si>
  <si>
    <t>张振明</t>
  </si>
  <si>
    <t>张振友</t>
  </si>
  <si>
    <t>曾光</t>
  </si>
  <si>
    <t>曾庆功</t>
  </si>
  <si>
    <t>曾现春</t>
  </si>
  <si>
    <t>邓传抗</t>
  </si>
  <si>
    <t>邓传兴</t>
  </si>
  <si>
    <t>张振船</t>
  </si>
  <si>
    <t>邓传开</t>
  </si>
  <si>
    <t>高学柏</t>
  </si>
  <si>
    <t>李兴成</t>
  </si>
  <si>
    <t>李兴伟</t>
  </si>
  <si>
    <t>董克绪</t>
  </si>
  <si>
    <t>董远波</t>
  </si>
  <si>
    <t>董远好</t>
  </si>
  <si>
    <t>董远久</t>
  </si>
  <si>
    <t>董远良</t>
  </si>
  <si>
    <t>董远平</t>
  </si>
  <si>
    <t>董泽车</t>
  </si>
  <si>
    <t>董泽广</t>
  </si>
  <si>
    <t>董泽生</t>
  </si>
  <si>
    <t>董泽卫</t>
  </si>
  <si>
    <t>董泽燕</t>
  </si>
  <si>
    <t>董泽裕</t>
  </si>
  <si>
    <t>杜景春</t>
  </si>
  <si>
    <t>董远斗</t>
  </si>
  <si>
    <t>董远克</t>
  </si>
  <si>
    <t>董远朋</t>
  </si>
  <si>
    <t>董远权</t>
  </si>
  <si>
    <t>董远涛</t>
  </si>
  <si>
    <t>董远伍</t>
  </si>
  <si>
    <t>董泽禄</t>
  </si>
  <si>
    <t>刘加富</t>
  </si>
  <si>
    <t>刘利</t>
  </si>
  <si>
    <t>刘士锋</t>
  </si>
  <si>
    <t>刘士宏</t>
  </si>
  <si>
    <t>刘士奎</t>
  </si>
  <si>
    <t>叶翠玲</t>
  </si>
  <si>
    <t>郁献标</t>
  </si>
  <si>
    <t>陈翠兰</t>
  </si>
  <si>
    <t>陈大安</t>
  </si>
  <si>
    <t>陈大超</t>
  </si>
  <si>
    <t>陈大军</t>
  </si>
  <si>
    <t>陈大友</t>
  </si>
  <si>
    <t>陈大云</t>
  </si>
  <si>
    <t>陈培</t>
  </si>
  <si>
    <t>陈为好</t>
  </si>
  <si>
    <t>龚加保</t>
  </si>
  <si>
    <t>龚加好</t>
  </si>
  <si>
    <t>龚见军</t>
  </si>
  <si>
    <t>龚见校</t>
  </si>
  <si>
    <t>龚品义</t>
  </si>
  <si>
    <t>龚伟</t>
  </si>
  <si>
    <t>郭运运</t>
  </si>
  <si>
    <t>史得忠</t>
  </si>
  <si>
    <t>陈大冬</t>
  </si>
  <si>
    <t>陈大恩</t>
  </si>
  <si>
    <t>陈大进</t>
  </si>
  <si>
    <t>陈大礼</t>
  </si>
  <si>
    <t>陈大良</t>
  </si>
  <si>
    <t>陈大双</t>
  </si>
  <si>
    <t>陈大贤</t>
  </si>
  <si>
    <t>陈大衣</t>
  </si>
  <si>
    <t>陈大镇</t>
  </si>
  <si>
    <t>陈记刘</t>
  </si>
  <si>
    <t>陈记学</t>
  </si>
  <si>
    <t>陈记训</t>
  </si>
  <si>
    <t>陈启</t>
  </si>
  <si>
    <t>丁万米</t>
  </si>
  <si>
    <t>龚加安</t>
  </si>
  <si>
    <t>龚加苗</t>
  </si>
  <si>
    <t>龚加平</t>
  </si>
  <si>
    <t>龚加荣</t>
  </si>
  <si>
    <t>龚加油</t>
  </si>
  <si>
    <t>龚建刚</t>
  </si>
  <si>
    <t>刘桂珍</t>
  </si>
  <si>
    <t>孙兰芳</t>
  </si>
  <si>
    <t>孙月梅</t>
  </si>
  <si>
    <t>曹兴旺</t>
  </si>
  <si>
    <t>曹兴献</t>
  </si>
  <si>
    <t>曹兴意</t>
  </si>
  <si>
    <t>陈金连</t>
  </si>
  <si>
    <t>刘加徐</t>
  </si>
  <si>
    <t>刘加转</t>
  </si>
  <si>
    <t>刘善涛</t>
  </si>
  <si>
    <t>刘士高</t>
  </si>
  <si>
    <t>刘士田</t>
  </si>
  <si>
    <t>刘士文</t>
  </si>
  <si>
    <t>陈计辉</t>
  </si>
  <si>
    <t>陈继达</t>
  </si>
  <si>
    <t>陈强</t>
  </si>
  <si>
    <t>邓翠平</t>
  </si>
  <si>
    <t>陈大开</t>
  </si>
  <si>
    <t>陈大克</t>
  </si>
  <si>
    <t>陈清</t>
  </si>
  <si>
    <t>陈为宝</t>
  </si>
  <si>
    <t>陈为井</t>
  </si>
  <si>
    <t>陈为信</t>
  </si>
  <si>
    <t>陈远</t>
  </si>
  <si>
    <t>蒋雪梅</t>
  </si>
  <si>
    <t>陈大中</t>
  </si>
  <si>
    <t>陈为美</t>
  </si>
  <si>
    <t>陈为平</t>
  </si>
  <si>
    <t>陈为前</t>
  </si>
  <si>
    <t>陈为训</t>
  </si>
  <si>
    <t>陈玉</t>
  </si>
  <si>
    <t>邓小傲</t>
  </si>
  <si>
    <t>曹侠</t>
  </si>
  <si>
    <t>邓传才</t>
  </si>
  <si>
    <t>邓凡杰</t>
  </si>
  <si>
    <t>邓凡芹</t>
  </si>
  <si>
    <t>邓凡堂</t>
  </si>
  <si>
    <t>邓凡武</t>
  </si>
  <si>
    <t>邓凡训</t>
  </si>
  <si>
    <t>邓衍化</t>
  </si>
  <si>
    <t>邓衍进</t>
  </si>
  <si>
    <t>邓衍明</t>
  </si>
  <si>
    <t>邓衍强</t>
  </si>
  <si>
    <t>邓衍荣</t>
  </si>
  <si>
    <t>邓衍星</t>
  </si>
  <si>
    <t>凡翠萍</t>
  </si>
  <si>
    <t>五河县2025年中央财政支持农业生产社会化服务项目（第二批）
完成情况及奖补资金明细表（柳湖）</t>
  </si>
  <si>
    <t>陈作利</t>
  </si>
  <si>
    <t>叶刚同</t>
  </si>
  <si>
    <t>叶佳中</t>
  </si>
  <si>
    <t>叶战中</t>
  </si>
  <si>
    <t>张永启</t>
  </si>
  <si>
    <t>陈庆超</t>
  </si>
  <si>
    <t>陈庆学</t>
  </si>
  <si>
    <t>陈庆忠</t>
  </si>
  <si>
    <t>丁井才</t>
  </si>
  <si>
    <t>丁井强</t>
  </si>
  <si>
    <t>丁修芳</t>
  </si>
  <si>
    <t>杜正芹</t>
  </si>
  <si>
    <t>胡从现</t>
  </si>
  <si>
    <t>胡海洋</t>
  </si>
  <si>
    <t>胡茂前</t>
  </si>
  <si>
    <t>胡茂胜</t>
  </si>
  <si>
    <t>胡业存</t>
  </si>
  <si>
    <t>胡业刚</t>
  </si>
  <si>
    <t>胡业光</t>
  </si>
  <si>
    <t>胡业红</t>
  </si>
  <si>
    <t>胡业良</t>
  </si>
  <si>
    <t>胡业猛</t>
  </si>
  <si>
    <t>胡业培</t>
  </si>
  <si>
    <t>胡业强</t>
  </si>
  <si>
    <t>胡业生</t>
  </si>
  <si>
    <t>胡业文</t>
  </si>
  <si>
    <t>胡业喜</t>
  </si>
  <si>
    <t>李中良</t>
  </si>
  <si>
    <t>阮持亮</t>
  </si>
  <si>
    <t>阮居连</t>
  </si>
  <si>
    <t>阮居龙</t>
  </si>
  <si>
    <t>王献款</t>
  </si>
  <si>
    <t>叶林忠</t>
  </si>
  <si>
    <t>叶素英</t>
  </si>
  <si>
    <t>张承国</t>
  </si>
  <si>
    <t>张立功</t>
  </si>
  <si>
    <t>赵树怀</t>
  </si>
  <si>
    <t>赵树美</t>
  </si>
  <si>
    <t>赵中才</t>
  </si>
  <si>
    <t>赵忠友</t>
  </si>
  <si>
    <t>陈奎</t>
  </si>
  <si>
    <t>陈作贵</t>
  </si>
  <si>
    <t>陈作响</t>
  </si>
  <si>
    <t>陈作中</t>
  </si>
  <si>
    <t>董长久</t>
  </si>
  <si>
    <t>董飞</t>
  </si>
  <si>
    <t>董兴宏</t>
  </si>
  <si>
    <t>董兴明</t>
  </si>
  <si>
    <t>董兴荣</t>
  </si>
  <si>
    <t>董言光</t>
  </si>
  <si>
    <t>董言龙</t>
  </si>
  <si>
    <t>董言年</t>
  </si>
  <si>
    <t>董言培</t>
  </si>
  <si>
    <t>董言清</t>
  </si>
  <si>
    <t>董言桃</t>
  </si>
  <si>
    <t>董远创</t>
  </si>
  <si>
    <t>董远怀</t>
  </si>
  <si>
    <t>董远香</t>
  </si>
  <si>
    <t>陆明喜</t>
  </si>
  <si>
    <t>张胜伦</t>
  </si>
  <si>
    <t>董兴美</t>
  </si>
  <si>
    <t>董言标</t>
  </si>
  <si>
    <t>董言广</t>
  </si>
  <si>
    <t>董言利</t>
  </si>
  <si>
    <t>董言伟</t>
  </si>
  <si>
    <t>董言勇</t>
  </si>
  <si>
    <t>董言中</t>
  </si>
  <si>
    <t>王传侠</t>
  </si>
  <si>
    <t>王荣飞</t>
  </si>
  <si>
    <t>王学军</t>
  </si>
  <si>
    <t>王学民</t>
  </si>
  <si>
    <t>王学文</t>
  </si>
  <si>
    <t>王学云</t>
  </si>
  <si>
    <t>董泽明</t>
  </si>
  <si>
    <t>唐圣保</t>
  </si>
  <si>
    <t>唐圣光</t>
  </si>
  <si>
    <t>唐圣海</t>
  </si>
  <si>
    <t>唐圣利</t>
  </si>
  <si>
    <t>唐圣前</t>
  </si>
  <si>
    <t>唐圣银</t>
  </si>
  <si>
    <t>唐圣喜</t>
  </si>
  <si>
    <t>唐圣祥</t>
  </si>
  <si>
    <t>唐圣杨</t>
  </si>
  <si>
    <t>唐圣云</t>
  </si>
  <si>
    <t>唐兴文</t>
  </si>
  <si>
    <t>唐续</t>
  </si>
  <si>
    <t>陈磊</t>
  </si>
  <si>
    <t>陈云保</t>
  </si>
  <si>
    <t>阮秀梅</t>
  </si>
  <si>
    <t>张胜宏</t>
  </si>
  <si>
    <t>阮居社</t>
  </si>
  <si>
    <t>五河县2025年中央财政支持农业生产社会化服务项目（第二批）
完成情况及奖补资金明细表（老张）</t>
  </si>
  <si>
    <t>乡镇：武桥镇    服务组织：五河县訾湖供销社有限公司    服务环节：小麦耕整播施压五位一体精量播种</t>
  </si>
  <si>
    <t>吴言雪</t>
  </si>
  <si>
    <t>张发永</t>
  </si>
  <si>
    <t>张茂林</t>
  </si>
  <si>
    <t>张圣来</t>
  </si>
  <si>
    <t>张施玉</t>
  </si>
  <si>
    <t>张宜矿</t>
  </si>
  <si>
    <t>张发成</t>
  </si>
  <si>
    <t>张宜抗</t>
  </si>
  <si>
    <t>张宜顺</t>
  </si>
  <si>
    <t>张宜托</t>
  </si>
  <si>
    <t>张宜战</t>
  </si>
  <si>
    <t>陈继春</t>
  </si>
  <si>
    <t>梁学虎</t>
  </si>
  <si>
    <t>张功荣</t>
  </si>
  <si>
    <t>姜浩</t>
  </si>
  <si>
    <t>五河县2025年中央财政支持农业生产社会化服务项目（第二批）
完成情况及奖补资金明细表（龙岗）</t>
  </si>
  <si>
    <t>吴明正</t>
  </si>
  <si>
    <t>吴明求</t>
  </si>
  <si>
    <t>吴宗昌</t>
  </si>
  <si>
    <t>吴明留</t>
  </si>
  <si>
    <t>吴言本</t>
  </si>
  <si>
    <t>吴宗光</t>
  </si>
  <si>
    <t>吴言陆</t>
  </si>
  <si>
    <t>吴宗想</t>
  </si>
  <si>
    <t>吴宗胜</t>
  </si>
  <si>
    <t>吴宗备</t>
  </si>
  <si>
    <t>吴敌</t>
  </si>
  <si>
    <t>许美兰</t>
  </si>
  <si>
    <t>朱怀海</t>
  </si>
  <si>
    <t>许瑞省</t>
  </si>
  <si>
    <t>马正峰</t>
  </si>
  <si>
    <t>蒋正才</t>
  </si>
  <si>
    <t>吴言树</t>
  </si>
  <si>
    <t>许进</t>
  </si>
  <si>
    <t>吴言好</t>
  </si>
  <si>
    <t>吴宗林</t>
  </si>
  <si>
    <t>蒋次利</t>
  </si>
  <si>
    <t>袁清</t>
  </si>
  <si>
    <t>蒋正付</t>
  </si>
  <si>
    <t>吴士荣</t>
  </si>
  <si>
    <t>臧永</t>
  </si>
  <si>
    <t>吴明标</t>
  </si>
  <si>
    <t>吴明洋</t>
  </si>
  <si>
    <t>吴宗友</t>
  </si>
  <si>
    <t>五河县2025年中央财政支持农业生产社会化服务项目（第二批）
完成情况及奖补资金明细表（天井）</t>
  </si>
  <si>
    <t>武艺</t>
  </si>
  <si>
    <t>武永</t>
  </si>
  <si>
    <t>陈兆强</t>
  </si>
  <si>
    <t>武云</t>
  </si>
  <si>
    <t>陈正远</t>
  </si>
  <si>
    <t>李娟</t>
  </si>
  <si>
    <t>五河县2025年中央财政支持农业生产社会化服务项目（第二批）
完成情况及奖补资金明细表（武桥）</t>
  </si>
  <si>
    <t>乡镇：武桥镇    服务组织：五河县訾湖供销社有限公司     服务环节：小麦耕整播施压五位一体精量播种</t>
  </si>
  <si>
    <t>五河县武桥镇五丰家庭农场</t>
  </si>
  <si>
    <t>武桥</t>
  </si>
  <si>
    <t>欧刚</t>
  </si>
  <si>
    <t>訾庆好</t>
  </si>
  <si>
    <t>刘怀厂</t>
  </si>
  <si>
    <t>张华</t>
  </si>
  <si>
    <t>季化忠</t>
  </si>
  <si>
    <t>欧动</t>
  </si>
  <si>
    <t>武现要</t>
  </si>
  <si>
    <t>欧素珍</t>
  </si>
  <si>
    <t>陈兴才</t>
  </si>
  <si>
    <t>卞帮法</t>
  </si>
  <si>
    <t>朱保军</t>
  </si>
  <si>
    <t>五河县2025年中央财政支持农业生产社会化服务项目（第二批）
完成情况及奖补资金明细表（朱圩）</t>
  </si>
  <si>
    <t>杨成雪</t>
  </si>
  <si>
    <t>姚玉珍</t>
  </si>
  <si>
    <t>杨建贵</t>
  </si>
  <si>
    <t>蒋正亮</t>
  </si>
  <si>
    <t>陈德孙</t>
  </si>
  <si>
    <t>凡少明</t>
  </si>
  <si>
    <t>杨成于</t>
  </si>
  <si>
    <t>刘佩军</t>
  </si>
  <si>
    <t>宋佃徐</t>
  </si>
  <si>
    <t>刘佩连</t>
  </si>
  <si>
    <t>宋佃美</t>
  </si>
  <si>
    <t>杨其飞</t>
  </si>
  <si>
    <t>林金昌</t>
  </si>
  <si>
    <t>林利昌</t>
  </si>
  <si>
    <t>李长江</t>
  </si>
  <si>
    <t>杨建林</t>
  </si>
  <si>
    <t>杨其超</t>
  </si>
  <si>
    <t>杨建升</t>
  </si>
  <si>
    <t>何继平</t>
  </si>
  <si>
    <t>杨国青</t>
  </si>
  <si>
    <t>韩贤亮</t>
  </si>
  <si>
    <t>宋广元</t>
  </si>
  <si>
    <t>五河县2025年中央财政支持农业生产社会化服务项目（第二批）
完成情况及奖补资金明细表（姚管）</t>
  </si>
  <si>
    <t>乡镇：新集镇    服务组织：五河县訾湖供销社有限公司     服务环节：小麦耕整播施压五位一体精量播种</t>
  </si>
  <si>
    <t>五河县翔梦家庭农场</t>
  </si>
  <si>
    <t>陈用功</t>
  </si>
  <si>
    <t>五河县2025年中央财政支持农业生产社会化服务项目（第二批）
完成情况及奖补资金明细表（三岔）</t>
  </si>
  <si>
    <t>乡镇：新集镇    服务组织：五河县訾湖供销社有限公司    服务环节：小麦耕整播施压五位一体精量播种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</si>
</sst>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rgb="FF333333"/>
      <name val="宋体"/>
      <charset val="134"/>
      <scheme val="minor"/>
    </font>
    <font>
      <b/>
      <sz val="10"/>
      <color rgb="FF333333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333333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Times New Roman"/>
      <charset val="134"/>
    </font>
    <font>
      <b/>
      <sz val="16"/>
      <color rgb="FF333333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theme="1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rgb="FF333333"/>
      <name val="方正小标宋简体"/>
      <charset val="134"/>
    </font>
    <font>
      <b/>
      <sz val="10"/>
      <color rgb="FF333333"/>
      <name val="宋体"/>
      <charset val="134"/>
    </font>
    <font>
      <b/>
      <sz val="14"/>
      <color rgb="FF333333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8" applyNumberFormat="0" applyAlignment="0" applyProtection="0">
      <alignment vertical="center"/>
    </xf>
    <xf numFmtId="0" fontId="30" fillId="5" borderId="19" applyNumberFormat="0" applyAlignment="0" applyProtection="0">
      <alignment vertical="center"/>
    </xf>
    <xf numFmtId="0" fontId="31" fillId="5" borderId="18" applyNumberFormat="0" applyAlignment="0" applyProtection="0">
      <alignment vertical="center"/>
    </xf>
    <xf numFmtId="0" fontId="32" fillId="6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77" fontId="3" fillId="0" borderId="0" xfId="0" applyNumberFormat="1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4" fillId="0" borderId="0" xfId="0" applyFont="1" applyAlignment="1">
      <alignment vertical="center"/>
    </xf>
    <xf numFmtId="0" fontId="15" fillId="0" borderId="4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7" fontId="17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177" fontId="18" fillId="0" borderId="0" xfId="0" applyNumberFormat="1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177" fontId="19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177" fontId="18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right" vertical="center"/>
    </xf>
    <xf numFmtId="177" fontId="18" fillId="0" borderId="0" xfId="0" applyNumberFormat="1" applyFont="1" applyFill="1" applyAlignment="1">
      <alignment horizontal="right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177" fontId="18" fillId="0" borderId="4" xfId="0" applyNumberFormat="1" applyFont="1" applyFill="1" applyBorder="1" applyAlignment="1">
      <alignment horizontal="center" vertical="center"/>
    </xf>
    <xf numFmtId="177" fontId="18" fillId="0" borderId="5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 wrapText="1"/>
    </xf>
    <xf numFmtId="177" fontId="20" fillId="0" borderId="8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77" fontId="18" fillId="0" borderId="5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177" fontId="20" fillId="0" borderId="4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177" fontId="20" fillId="0" borderId="12" xfId="0" applyNumberFormat="1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8" fontId="8" fillId="0" borderId="0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1E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eetMetadata" Target="metadata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6"/>
  <sheetViews>
    <sheetView tabSelected="1" workbookViewId="0">
      <selection activeCell="I26" sqref="I26"/>
    </sheetView>
  </sheetViews>
  <sheetFormatPr defaultColWidth="9" defaultRowHeight="13.5"/>
  <cols>
    <col min="1" max="1" width="3.48333333333333" customWidth="1"/>
    <col min="2" max="2" width="5.00833333333333" customWidth="1"/>
    <col min="3" max="3" width="6.50833333333333" customWidth="1"/>
    <col min="4" max="4" width="22.525" customWidth="1"/>
    <col min="5" max="5" width="8.25" customWidth="1"/>
    <col min="6" max="6" width="8.125" customWidth="1"/>
    <col min="7" max="7" width="10.125"/>
    <col min="8" max="8" width="4.75" customWidth="1"/>
    <col min="9" max="10" width="8" customWidth="1"/>
    <col min="11" max="11" width="9.25"/>
    <col min="12" max="12" width="5.25" customWidth="1"/>
    <col min="13" max="13" width="8.125" customWidth="1"/>
    <col min="14" max="14" width="8" customWidth="1"/>
    <col min="15" max="15" width="10.125"/>
    <col min="16" max="16" width="8.875" customWidth="1"/>
    <col min="17" max="17" width="9.625" customWidth="1"/>
  </cols>
  <sheetData>
    <row r="1" s="53" customFormat="1" ht="27" customHeight="1" spans="1:26 16374:16378">
      <c r="A1" s="54" t="s">
        <v>0</v>
      </c>
      <c r="B1" s="54"/>
      <c r="C1" s="54"/>
      <c r="D1" s="54"/>
      <c r="E1" s="54"/>
      <c r="F1" s="54"/>
      <c r="G1" s="55"/>
      <c r="H1" s="54"/>
      <c r="I1" s="54"/>
      <c r="J1" s="54"/>
      <c r="K1" s="55"/>
      <c r="L1" s="54"/>
      <c r="M1" s="54"/>
      <c r="N1" s="54"/>
      <c r="O1" s="55"/>
      <c r="P1" s="54"/>
      <c r="Q1" s="55"/>
      <c r="XET1" s="56"/>
      <c r="XEU1" s="56"/>
      <c r="XEV1" s="56"/>
      <c r="XEW1" s="56"/>
      <c r="XEX1" s="56"/>
    </row>
    <row r="2" s="53" customFormat="1" ht="17" customHeight="1" spans="1:26 16374:16378">
      <c r="A2" s="57" t="s">
        <v>1</v>
      </c>
      <c r="B2" s="57"/>
      <c r="C2" s="57"/>
      <c r="D2" s="57"/>
      <c r="E2" s="57"/>
      <c r="F2" s="57"/>
      <c r="G2" s="58"/>
      <c r="H2" s="57"/>
      <c r="I2" s="57"/>
      <c r="J2" s="59"/>
      <c r="K2" s="60"/>
      <c r="L2" s="61"/>
      <c r="M2" s="61"/>
      <c r="N2" s="61"/>
      <c r="O2" s="62"/>
      <c r="P2" s="63" t="s">
        <v>2</v>
      </c>
      <c r="Q2" s="64"/>
      <c r="XET2" s="56"/>
      <c r="XEU2" s="56"/>
      <c r="XEV2" s="56"/>
      <c r="XEW2" s="56"/>
      <c r="XEX2" s="56"/>
    </row>
    <row r="3" s="53" customFormat="1" ht="17" customHeight="1" spans="1:26 16374:16378">
      <c r="A3" s="65" t="s">
        <v>3</v>
      </c>
      <c r="B3" s="65" t="s">
        <v>4</v>
      </c>
      <c r="C3" s="66" t="s">
        <v>5</v>
      </c>
      <c r="D3" s="67" t="s">
        <v>6</v>
      </c>
      <c r="E3" s="68" t="s">
        <v>7</v>
      </c>
      <c r="F3" s="68"/>
      <c r="G3" s="69"/>
      <c r="H3" s="68"/>
      <c r="I3" s="68"/>
      <c r="J3" s="68"/>
      <c r="K3" s="69"/>
      <c r="L3" s="68"/>
      <c r="M3" s="68"/>
      <c r="N3" s="68"/>
      <c r="O3" s="70"/>
      <c r="P3" s="71" t="s">
        <v>8</v>
      </c>
      <c r="Q3" s="72"/>
      <c r="XET3" s="56"/>
      <c r="XEU3" s="56"/>
      <c r="XEV3" s="56"/>
      <c r="XEW3" s="56"/>
      <c r="XEX3" s="56"/>
    </row>
    <row r="4" s="53" customFormat="1" ht="17" customHeight="1" spans="1:26 16374:16378">
      <c r="A4" s="73"/>
      <c r="B4" s="73"/>
      <c r="C4" s="74"/>
      <c r="D4" s="67"/>
      <c r="E4" s="75" t="s">
        <v>9</v>
      </c>
      <c r="F4" s="76"/>
      <c r="G4" s="77"/>
      <c r="H4" s="78" t="s">
        <v>10</v>
      </c>
      <c r="I4" s="78"/>
      <c r="J4" s="78"/>
      <c r="K4" s="79"/>
      <c r="L4" s="80" t="s">
        <v>11</v>
      </c>
      <c r="M4" s="80"/>
      <c r="N4" s="80"/>
      <c r="O4" s="81"/>
      <c r="P4" s="82"/>
      <c r="Q4" s="83"/>
    </row>
    <row r="5" s="53" customFormat="1" ht="42" customHeight="1" spans="1:26 16374:16378">
      <c r="A5" s="84"/>
      <c r="B5" s="84"/>
      <c r="C5" s="85"/>
      <c r="D5" s="67"/>
      <c r="E5" s="80" t="s">
        <v>12</v>
      </c>
      <c r="F5" s="86" t="s">
        <v>13</v>
      </c>
      <c r="G5" s="87" t="s">
        <v>14</v>
      </c>
      <c r="H5" s="88" t="s">
        <v>15</v>
      </c>
      <c r="I5" s="80" t="s">
        <v>12</v>
      </c>
      <c r="J5" s="86" t="s">
        <v>13</v>
      </c>
      <c r="K5" s="87" t="s">
        <v>14</v>
      </c>
      <c r="L5" s="67" t="s">
        <v>16</v>
      </c>
      <c r="M5" s="80" t="s">
        <v>17</v>
      </c>
      <c r="N5" s="86" t="s">
        <v>13</v>
      </c>
      <c r="O5" s="87" t="s">
        <v>14</v>
      </c>
      <c r="P5" s="80" t="s">
        <v>18</v>
      </c>
      <c r="Q5" s="87" t="s">
        <v>14</v>
      </c>
    </row>
    <row r="6" s="53" customFormat="1" ht="17" customHeight="1" spans="1:26 16374:16378">
      <c r="A6" s="89">
        <v>1</v>
      </c>
      <c r="B6" s="90" t="s">
        <v>19</v>
      </c>
      <c r="C6" s="14" t="s">
        <v>20</v>
      </c>
      <c r="D6" s="91" t="s">
        <v>21</v>
      </c>
      <c r="E6" s="92">
        <f t="shared" ref="E6:E15" si="0">P6</f>
        <v>1600</v>
      </c>
      <c r="F6" s="93">
        <v>10.8</v>
      </c>
      <c r="G6" s="94">
        <f t="shared" ref="G6:G15" si="1">E6*F6</f>
        <v>17280</v>
      </c>
      <c r="H6" s="95">
        <v>1</v>
      </c>
      <c r="I6" s="95">
        <v>1600</v>
      </c>
      <c r="J6" s="93">
        <v>10.8</v>
      </c>
      <c r="K6" s="96">
        <f>I6*J6</f>
        <v>17280</v>
      </c>
      <c r="L6" s="97"/>
      <c r="M6" s="98"/>
      <c r="N6" s="92"/>
      <c r="O6" s="96"/>
      <c r="P6" s="92">
        <f t="shared" ref="P6:P15" si="2">I6+M6</f>
        <v>1600</v>
      </c>
      <c r="Q6" s="96">
        <f t="shared" ref="Q6:Q24" si="3">G6+K6+O6</f>
        <v>34560</v>
      </c>
    </row>
    <row r="7" s="53" customFormat="1" ht="17" customHeight="1" spans="1:26 16374:16378">
      <c r="A7" s="89">
        <v>2</v>
      </c>
      <c r="B7" s="90"/>
      <c r="C7" s="14" t="s">
        <v>22</v>
      </c>
      <c r="D7" s="91" t="s">
        <v>21</v>
      </c>
      <c r="E7" s="92">
        <f t="shared" si="0"/>
        <v>2355.12</v>
      </c>
      <c r="F7" s="93">
        <v>10.8</v>
      </c>
      <c r="G7" s="94">
        <f t="shared" si="1"/>
        <v>25435.296</v>
      </c>
      <c r="H7" s="91"/>
      <c r="I7" s="91"/>
      <c r="J7" s="93"/>
      <c r="K7" s="96"/>
      <c r="L7" s="99">
        <v>197</v>
      </c>
      <c r="M7" s="100">
        <v>2355.12</v>
      </c>
      <c r="N7" s="92">
        <v>16.2</v>
      </c>
      <c r="O7" s="96">
        <f>M7*N7</f>
        <v>38152.944</v>
      </c>
      <c r="P7" s="92">
        <f t="shared" si="2"/>
        <v>2355.12</v>
      </c>
      <c r="Q7" s="96">
        <f t="shared" si="3"/>
        <v>63588.24</v>
      </c>
    </row>
    <row r="8" s="53" customFormat="1" ht="17" customHeight="1" spans="1:26 16374:16378">
      <c r="A8" s="89">
        <v>3</v>
      </c>
      <c r="B8" s="90"/>
      <c r="C8" s="14" t="s">
        <v>23</v>
      </c>
      <c r="D8" s="91" t="s">
        <v>21</v>
      </c>
      <c r="E8" s="92">
        <f t="shared" si="0"/>
        <v>220.87</v>
      </c>
      <c r="F8" s="93">
        <v>10.8</v>
      </c>
      <c r="G8" s="94">
        <f t="shared" si="1"/>
        <v>2385.396</v>
      </c>
      <c r="H8" s="91"/>
      <c r="I8" s="91"/>
      <c r="J8" s="93"/>
      <c r="K8" s="96"/>
      <c r="L8" s="99">
        <v>12</v>
      </c>
      <c r="M8" s="100">
        <v>220.87</v>
      </c>
      <c r="N8" s="92">
        <v>16.2</v>
      </c>
      <c r="O8" s="96">
        <f>M8*N8</f>
        <v>3578.094</v>
      </c>
      <c r="P8" s="92">
        <f t="shared" si="2"/>
        <v>220.87</v>
      </c>
      <c r="Q8" s="96">
        <f t="shared" si="3"/>
        <v>5963.49</v>
      </c>
      <c r="T8" s="101"/>
      <c r="U8" s="102"/>
      <c r="V8" s="102"/>
      <c r="W8" s="102"/>
      <c r="X8" s="102"/>
      <c r="Y8" s="103"/>
      <c r="Z8" s="101"/>
    </row>
    <row r="9" s="53" customFormat="1" ht="17" customHeight="1" spans="1:26 16374:16378">
      <c r="A9" s="89">
        <v>4</v>
      </c>
      <c r="B9" s="90"/>
      <c r="C9" s="14" t="s">
        <v>24</v>
      </c>
      <c r="D9" s="91" t="s">
        <v>21</v>
      </c>
      <c r="E9" s="92">
        <f t="shared" si="0"/>
        <v>460.68</v>
      </c>
      <c r="F9" s="93">
        <v>10.8</v>
      </c>
      <c r="G9" s="94">
        <f t="shared" si="1"/>
        <v>4975.344</v>
      </c>
      <c r="H9" s="91"/>
      <c r="I9" s="91"/>
      <c r="J9" s="93"/>
      <c r="K9" s="96"/>
      <c r="L9" s="99">
        <v>33</v>
      </c>
      <c r="M9" s="100">
        <v>460.68</v>
      </c>
      <c r="N9" s="92">
        <v>16.2</v>
      </c>
      <c r="O9" s="96">
        <f>M9*N9</f>
        <v>7463.016</v>
      </c>
      <c r="P9" s="92">
        <f t="shared" si="2"/>
        <v>460.68</v>
      </c>
      <c r="Q9" s="96">
        <f t="shared" si="3"/>
        <v>12438.36</v>
      </c>
      <c r="T9" s="101"/>
      <c r="U9" s="102"/>
      <c r="V9" s="102"/>
      <c r="W9" s="102"/>
      <c r="X9" s="102"/>
      <c r="Y9" s="103"/>
      <c r="Z9" s="101"/>
    </row>
    <row r="10" s="53" customFormat="1" ht="17" customHeight="1" spans="1:26 16374:16378">
      <c r="A10" s="89">
        <v>5</v>
      </c>
      <c r="B10" s="90"/>
      <c r="C10" s="14" t="s">
        <v>25</v>
      </c>
      <c r="D10" s="91" t="s">
        <v>21</v>
      </c>
      <c r="E10" s="92">
        <f t="shared" si="0"/>
        <v>950</v>
      </c>
      <c r="F10" s="93">
        <v>10.8</v>
      </c>
      <c r="G10" s="94">
        <f t="shared" si="1"/>
        <v>10260</v>
      </c>
      <c r="H10" s="91">
        <v>1</v>
      </c>
      <c r="I10" s="91">
        <v>950</v>
      </c>
      <c r="J10" s="93">
        <v>10.8</v>
      </c>
      <c r="K10" s="96">
        <f>I10*J10</f>
        <v>10260</v>
      </c>
      <c r="L10" s="99"/>
      <c r="M10" s="100"/>
      <c r="N10" s="92"/>
      <c r="O10" s="96"/>
      <c r="P10" s="92">
        <f t="shared" si="2"/>
        <v>950</v>
      </c>
      <c r="Q10" s="96">
        <f t="shared" si="3"/>
        <v>20520</v>
      </c>
      <c r="T10" s="101"/>
      <c r="U10" s="102"/>
      <c r="V10" s="102"/>
      <c r="W10" s="102"/>
      <c r="X10" s="102"/>
      <c r="Y10" s="103"/>
      <c r="Z10" s="101"/>
    </row>
    <row r="11" s="53" customFormat="1" ht="17" customHeight="1" spans="1:26 16374:16378">
      <c r="A11" s="89">
        <v>6</v>
      </c>
      <c r="B11" s="90"/>
      <c r="C11" s="14" t="s">
        <v>26</v>
      </c>
      <c r="D11" s="91" t="s">
        <v>21</v>
      </c>
      <c r="E11" s="92">
        <f t="shared" si="0"/>
        <v>1171.03</v>
      </c>
      <c r="F11" s="93">
        <v>10.8</v>
      </c>
      <c r="G11" s="94">
        <f t="shared" si="1"/>
        <v>12647.124</v>
      </c>
      <c r="H11" s="91">
        <v>1</v>
      </c>
      <c r="I11" s="91">
        <v>1000</v>
      </c>
      <c r="J11" s="93">
        <v>10.8</v>
      </c>
      <c r="K11" s="96">
        <f>I11*J11</f>
        <v>10800</v>
      </c>
      <c r="L11" s="99">
        <v>31</v>
      </c>
      <c r="M11" s="100">
        <v>171.03</v>
      </c>
      <c r="N11" s="92">
        <v>16.2</v>
      </c>
      <c r="O11" s="96">
        <f>M11*N11</f>
        <v>2770.686</v>
      </c>
      <c r="P11" s="92">
        <f t="shared" si="2"/>
        <v>1171.03</v>
      </c>
      <c r="Q11" s="96">
        <f t="shared" si="3"/>
        <v>26217.81</v>
      </c>
      <c r="T11" s="101"/>
      <c r="U11" s="102"/>
      <c r="V11" s="102"/>
      <c r="W11" s="102"/>
      <c r="X11" s="102"/>
      <c r="Y11" s="103"/>
      <c r="Z11" s="101"/>
    </row>
    <row r="12" s="53" customFormat="1" ht="17" customHeight="1" spans="1:26 16374:16378">
      <c r="A12" s="89">
        <v>7</v>
      </c>
      <c r="B12" s="90"/>
      <c r="C12" s="14" t="s">
        <v>27</v>
      </c>
      <c r="D12" s="91" t="s">
        <v>21</v>
      </c>
      <c r="E12" s="92">
        <f t="shared" si="0"/>
        <v>2690.85</v>
      </c>
      <c r="F12" s="93">
        <v>10.8</v>
      </c>
      <c r="G12" s="94">
        <f t="shared" si="1"/>
        <v>29061.18</v>
      </c>
      <c r="H12" s="91"/>
      <c r="I12" s="91"/>
      <c r="J12" s="93"/>
      <c r="K12" s="96"/>
      <c r="L12" s="99">
        <v>181</v>
      </c>
      <c r="M12" s="100">
        <v>2690.85</v>
      </c>
      <c r="N12" s="92">
        <v>16.2</v>
      </c>
      <c r="O12" s="96">
        <f>M12*N12</f>
        <v>43591.77</v>
      </c>
      <c r="P12" s="92">
        <f t="shared" si="2"/>
        <v>2690.85</v>
      </c>
      <c r="Q12" s="96">
        <f t="shared" si="3"/>
        <v>72652.95</v>
      </c>
      <c r="T12" s="101"/>
      <c r="U12" s="102"/>
      <c r="V12" s="102"/>
      <c r="W12" s="102"/>
      <c r="X12" s="102"/>
      <c r="Y12" s="103"/>
      <c r="Z12" s="101"/>
    </row>
    <row r="13" s="53" customFormat="1" ht="17" customHeight="1" spans="1:26 16374:16378">
      <c r="A13" s="89">
        <v>8</v>
      </c>
      <c r="B13" s="90"/>
      <c r="C13" s="91" t="s">
        <v>28</v>
      </c>
      <c r="D13" s="91" t="s">
        <v>21</v>
      </c>
      <c r="E13" s="92">
        <f t="shared" si="0"/>
        <v>2438.77</v>
      </c>
      <c r="F13" s="93">
        <v>10.8</v>
      </c>
      <c r="G13" s="94">
        <f t="shared" si="1"/>
        <v>26338.716</v>
      </c>
      <c r="H13" s="91">
        <v>1</v>
      </c>
      <c r="I13" s="91">
        <v>387</v>
      </c>
      <c r="J13" s="93">
        <v>10.8</v>
      </c>
      <c r="K13" s="96">
        <f>I13*J13</f>
        <v>4179.6</v>
      </c>
      <c r="L13" s="99">
        <v>181</v>
      </c>
      <c r="M13" s="100">
        <v>2051.77</v>
      </c>
      <c r="N13" s="92">
        <v>16.2</v>
      </c>
      <c r="O13" s="96">
        <f>M13*N13</f>
        <v>33238.674</v>
      </c>
      <c r="P13" s="92">
        <f t="shared" si="2"/>
        <v>2438.77</v>
      </c>
      <c r="Q13" s="96">
        <f t="shared" si="3"/>
        <v>63756.99</v>
      </c>
      <c r="T13" s="101"/>
      <c r="U13" s="102"/>
      <c r="V13" s="102"/>
      <c r="W13" s="102"/>
      <c r="X13" s="102"/>
      <c r="Y13" s="103"/>
      <c r="Z13" s="101"/>
    </row>
    <row r="14" s="53" customFormat="1" ht="17" customHeight="1" spans="1:26 16374:16378">
      <c r="A14" s="89">
        <v>9</v>
      </c>
      <c r="B14" s="90"/>
      <c r="C14" s="91" t="s">
        <v>29</v>
      </c>
      <c r="D14" s="91" t="s">
        <v>21</v>
      </c>
      <c r="E14" s="92">
        <f t="shared" si="0"/>
        <v>3188.54</v>
      </c>
      <c r="F14" s="93">
        <v>10.8</v>
      </c>
      <c r="G14" s="94">
        <f t="shared" si="1"/>
        <v>34436.232</v>
      </c>
      <c r="H14" s="91"/>
      <c r="I14" s="91"/>
      <c r="J14" s="93"/>
      <c r="K14" s="96"/>
      <c r="L14" s="99">
        <v>193</v>
      </c>
      <c r="M14" s="104">
        <v>3188.54</v>
      </c>
      <c r="N14" s="92">
        <v>16.2</v>
      </c>
      <c r="O14" s="96">
        <f>M14*N14</f>
        <v>51654.348</v>
      </c>
      <c r="P14" s="92">
        <f t="shared" si="2"/>
        <v>3188.54</v>
      </c>
      <c r="Q14" s="96">
        <f t="shared" si="3"/>
        <v>86090.58</v>
      </c>
      <c r="T14" s="101"/>
      <c r="U14" s="105"/>
      <c r="V14" s="105"/>
      <c r="W14" s="105"/>
      <c r="X14" s="105"/>
      <c r="Y14" s="105"/>
      <c r="Z14" s="101"/>
    </row>
    <row r="15" s="53" customFormat="1" ht="17" customHeight="1" spans="1:26 16374:16378">
      <c r="A15" s="89">
        <v>10</v>
      </c>
      <c r="B15" s="90"/>
      <c r="C15" s="106" t="s">
        <v>30</v>
      </c>
      <c r="D15" s="106" t="s">
        <v>21</v>
      </c>
      <c r="E15" s="92">
        <f t="shared" si="0"/>
        <v>1209.69</v>
      </c>
      <c r="F15" s="93">
        <v>10.8</v>
      </c>
      <c r="G15" s="94">
        <f t="shared" si="1"/>
        <v>13064.652</v>
      </c>
      <c r="H15" s="91"/>
      <c r="I15" s="91"/>
      <c r="J15" s="93"/>
      <c r="K15" s="96"/>
      <c r="L15" s="99">
        <v>93</v>
      </c>
      <c r="M15" s="104">
        <v>1209.69</v>
      </c>
      <c r="N15" s="92">
        <v>16.2</v>
      </c>
      <c r="O15" s="96">
        <f>M15*N15</f>
        <v>19596.978</v>
      </c>
      <c r="P15" s="92">
        <f t="shared" si="2"/>
        <v>1209.69</v>
      </c>
      <c r="Q15" s="96">
        <f t="shared" si="3"/>
        <v>32661.63</v>
      </c>
      <c r="T15" s="101"/>
      <c r="U15" s="101"/>
      <c r="V15" s="101"/>
      <c r="W15" s="101"/>
      <c r="X15" s="101"/>
      <c r="Y15" s="101"/>
      <c r="Z15" s="101"/>
    </row>
    <row r="16" s="53" customFormat="1" ht="17" customHeight="1" spans="1:26 16374:16378">
      <c r="A16" s="107" t="s">
        <v>31</v>
      </c>
      <c r="B16" s="107"/>
      <c r="C16" s="107"/>
      <c r="D16" s="107"/>
      <c r="E16" s="107">
        <f>SUM(E6:E15)</f>
        <v>16285.55</v>
      </c>
      <c r="F16" s="108"/>
      <c r="G16" s="109">
        <f>SUM(G6:G15)</f>
        <v>175883.94</v>
      </c>
      <c r="H16" s="110">
        <f>SUM(H6:H15)</f>
        <v>4</v>
      </c>
      <c r="I16" s="110">
        <f>SUM(I6:I15)</f>
        <v>3937</v>
      </c>
      <c r="J16" s="110"/>
      <c r="K16" s="109">
        <f>SUM(K6:K15)</f>
        <v>42519.6</v>
      </c>
      <c r="L16" s="110">
        <f>SUM(L6:L15)</f>
        <v>921</v>
      </c>
      <c r="M16" s="110">
        <f>SUM(M6:M15)</f>
        <v>12348.55</v>
      </c>
      <c r="N16" s="110"/>
      <c r="O16" s="109">
        <f>SUM(O6:O15)</f>
        <v>200046.51</v>
      </c>
      <c r="P16" s="110">
        <f>SUM(P6:P15)</f>
        <v>16285.55</v>
      </c>
      <c r="Q16" s="109">
        <f t="shared" si="3"/>
        <v>418450.05</v>
      </c>
    </row>
    <row r="17" s="43" customFormat="1" ht="17" customHeight="1" spans="1:17">
      <c r="A17" s="48">
        <v>11</v>
      </c>
      <c r="B17" s="111" t="s">
        <v>32</v>
      </c>
      <c r="C17" s="48" t="s">
        <v>33</v>
      </c>
      <c r="D17" s="106" t="s">
        <v>21</v>
      </c>
      <c r="E17" s="48">
        <v>175.26</v>
      </c>
      <c r="F17" s="93">
        <v>10.8</v>
      </c>
      <c r="G17" s="112">
        <f>E17*F17</f>
        <v>1892.808</v>
      </c>
      <c r="H17" s="48"/>
      <c r="I17" s="48"/>
      <c r="J17" s="93"/>
      <c r="K17" s="96"/>
      <c r="L17" s="48">
        <v>15</v>
      </c>
      <c r="M17" s="48">
        <v>175.26</v>
      </c>
      <c r="N17" s="92">
        <v>16.2</v>
      </c>
      <c r="O17" s="112">
        <f>M17*N17</f>
        <v>2839.212</v>
      </c>
      <c r="P17" s="48">
        <v>175.26</v>
      </c>
      <c r="Q17" s="112">
        <f t="shared" si="3"/>
        <v>4732.02</v>
      </c>
    </row>
    <row r="18" s="43" customFormat="1" ht="17" customHeight="1" spans="1:17">
      <c r="A18" s="48">
        <v>12</v>
      </c>
      <c r="B18" s="111"/>
      <c r="C18" s="48" t="s">
        <v>34</v>
      </c>
      <c r="D18" s="106" t="s">
        <v>21</v>
      </c>
      <c r="E18" s="48">
        <v>395.14</v>
      </c>
      <c r="F18" s="93">
        <v>10.8</v>
      </c>
      <c r="G18" s="112">
        <f>E18*F18</f>
        <v>4267.512</v>
      </c>
      <c r="H18" s="48"/>
      <c r="I18" s="48"/>
      <c r="J18" s="93"/>
      <c r="K18" s="96"/>
      <c r="L18" s="48">
        <v>28</v>
      </c>
      <c r="M18" s="48">
        <v>395.14</v>
      </c>
      <c r="N18" s="92">
        <v>16.2</v>
      </c>
      <c r="O18" s="112">
        <f>M18*N18</f>
        <v>6401.268</v>
      </c>
      <c r="P18" s="48">
        <v>395.14</v>
      </c>
      <c r="Q18" s="112">
        <f t="shared" si="3"/>
        <v>10668.78</v>
      </c>
    </row>
    <row r="19" s="43" customFormat="1" ht="17" customHeight="1" spans="1:17">
      <c r="A19" s="48">
        <v>13</v>
      </c>
      <c r="B19" s="111"/>
      <c r="C19" s="48" t="s">
        <v>35</v>
      </c>
      <c r="D19" s="106" t="s">
        <v>21</v>
      </c>
      <c r="E19" s="48">
        <v>99.9</v>
      </c>
      <c r="F19" s="93">
        <v>10.8</v>
      </c>
      <c r="G19" s="112">
        <f>E19*F19</f>
        <v>1078.92</v>
      </c>
      <c r="H19" s="48"/>
      <c r="I19" s="48"/>
      <c r="J19" s="93"/>
      <c r="K19" s="96"/>
      <c r="L19" s="48">
        <v>6</v>
      </c>
      <c r="M19" s="48">
        <v>99.9</v>
      </c>
      <c r="N19" s="92">
        <v>16.2</v>
      </c>
      <c r="O19" s="112">
        <f>M19*N19</f>
        <v>1618.38</v>
      </c>
      <c r="P19" s="48">
        <v>99.9</v>
      </c>
      <c r="Q19" s="112">
        <f t="shared" si="3"/>
        <v>2697.3</v>
      </c>
    </row>
    <row r="20" s="43" customFormat="1" ht="17" customHeight="1" spans="1:17">
      <c r="A20" s="48">
        <v>14</v>
      </c>
      <c r="B20" s="111"/>
      <c r="C20" s="48" t="s">
        <v>36</v>
      </c>
      <c r="D20" s="106" t="s">
        <v>21</v>
      </c>
      <c r="E20" s="48">
        <f>I20+M20</f>
        <v>594.93</v>
      </c>
      <c r="F20" s="93">
        <v>10.8</v>
      </c>
      <c r="G20" s="112">
        <f>E20*F20</f>
        <v>6425.244</v>
      </c>
      <c r="H20" s="48">
        <v>1</v>
      </c>
      <c r="I20" s="48">
        <v>500</v>
      </c>
      <c r="J20" s="93">
        <v>10.8</v>
      </c>
      <c r="K20" s="96">
        <f>I20*J20</f>
        <v>5400</v>
      </c>
      <c r="L20" s="48">
        <v>10</v>
      </c>
      <c r="M20" s="48">
        <v>94.93</v>
      </c>
      <c r="N20" s="92">
        <v>16.2</v>
      </c>
      <c r="O20" s="112">
        <f>M20*N20</f>
        <v>1537.866</v>
      </c>
      <c r="P20" s="48">
        <f>E20</f>
        <v>594.93</v>
      </c>
      <c r="Q20" s="112">
        <f t="shared" si="3"/>
        <v>13363.11</v>
      </c>
    </row>
    <row r="21" s="43" customFormat="1" ht="17" customHeight="1" spans="1:17">
      <c r="A21" s="48">
        <v>15</v>
      </c>
      <c r="B21" s="113"/>
      <c r="C21" s="48" t="s">
        <v>37</v>
      </c>
      <c r="D21" s="106" t="s">
        <v>21</v>
      </c>
      <c r="E21" s="48">
        <v>322.45</v>
      </c>
      <c r="F21" s="93">
        <v>10.8</v>
      </c>
      <c r="G21" s="112">
        <f>E21*F21</f>
        <v>3482.46</v>
      </c>
      <c r="H21" s="48"/>
      <c r="I21" s="48"/>
      <c r="J21" s="93"/>
      <c r="K21" s="96"/>
      <c r="L21" s="48">
        <v>22</v>
      </c>
      <c r="M21" s="48">
        <v>322.45</v>
      </c>
      <c r="N21" s="92">
        <v>16.2</v>
      </c>
      <c r="O21" s="112">
        <f>M21*N21</f>
        <v>5223.69</v>
      </c>
      <c r="P21" s="48">
        <v>322.45</v>
      </c>
      <c r="Q21" s="112">
        <f t="shared" si="3"/>
        <v>8706.15</v>
      </c>
    </row>
    <row r="22" s="43" customFormat="1" ht="17" customHeight="1" spans="1:17">
      <c r="A22" s="107" t="s">
        <v>38</v>
      </c>
      <c r="B22" s="107"/>
      <c r="C22" s="107"/>
      <c r="D22" s="107"/>
      <c r="E22" s="114">
        <f>SUM(E17:E21)</f>
        <v>1587.68</v>
      </c>
      <c r="F22" s="114"/>
      <c r="G22" s="115">
        <f>SUM(G17:G21)</f>
        <v>17146.944</v>
      </c>
      <c r="H22" s="114">
        <f>SUM(H17:H21)</f>
        <v>1</v>
      </c>
      <c r="I22" s="114">
        <f>SUM(I17:I21)</f>
        <v>500</v>
      </c>
      <c r="J22" s="114"/>
      <c r="K22" s="114">
        <f>SUM(K17:K21)</f>
        <v>5400</v>
      </c>
      <c r="L22" s="114">
        <f>SUM(L17:L21)</f>
        <v>81</v>
      </c>
      <c r="M22" s="114">
        <f>SUM(M17:M21)</f>
        <v>1087.68</v>
      </c>
      <c r="N22" s="114"/>
      <c r="O22" s="115">
        <f>SUM(O17:O21)</f>
        <v>17620.416</v>
      </c>
      <c r="P22" s="114">
        <f>SUM(P17:P21)</f>
        <v>1587.68</v>
      </c>
      <c r="Q22" s="114">
        <f t="shared" si="3"/>
        <v>40167.36</v>
      </c>
    </row>
    <row r="23" s="43" customFormat="1" ht="17" customHeight="1" spans="1:17">
      <c r="A23" s="48">
        <v>16</v>
      </c>
      <c r="B23" s="116" t="s">
        <v>39</v>
      </c>
      <c r="C23" s="48" t="s">
        <v>40</v>
      </c>
      <c r="D23" s="106" t="s">
        <v>21</v>
      </c>
      <c r="E23" s="48">
        <v>853</v>
      </c>
      <c r="F23" s="48">
        <v>10.8</v>
      </c>
      <c r="G23" s="48">
        <f>E23*F23</f>
        <v>9212.4</v>
      </c>
      <c r="H23" s="48">
        <v>1</v>
      </c>
      <c r="I23" s="48">
        <v>853</v>
      </c>
      <c r="J23" s="48">
        <v>10.8</v>
      </c>
      <c r="K23" s="48">
        <f>I23*J23</f>
        <v>9212.4</v>
      </c>
      <c r="L23" s="48"/>
      <c r="M23" s="48"/>
      <c r="N23" s="48"/>
      <c r="O23" s="48"/>
      <c r="P23" s="48">
        <v>853</v>
      </c>
      <c r="Q23" s="48">
        <f t="shared" si="3"/>
        <v>18424.8</v>
      </c>
    </row>
    <row r="24" s="43" customFormat="1" ht="17" customHeight="1" spans="1:17">
      <c r="A24" s="48">
        <v>17</v>
      </c>
      <c r="B24" s="113"/>
      <c r="C24" s="48" t="s">
        <v>41</v>
      </c>
      <c r="D24" s="106" t="s">
        <v>21</v>
      </c>
      <c r="E24" s="48">
        <v>111</v>
      </c>
      <c r="F24" s="48">
        <v>10.8</v>
      </c>
      <c r="G24" s="48">
        <f>E24*F24</f>
        <v>1198.8</v>
      </c>
      <c r="H24" s="48">
        <v>1</v>
      </c>
      <c r="I24" s="48">
        <v>111</v>
      </c>
      <c r="J24" s="48">
        <v>10.8</v>
      </c>
      <c r="K24" s="48">
        <f>I24*J24</f>
        <v>1198.8</v>
      </c>
      <c r="L24" s="48"/>
      <c r="M24" s="48"/>
      <c r="N24" s="48"/>
      <c r="O24" s="48"/>
      <c r="P24" s="48">
        <v>111</v>
      </c>
      <c r="Q24" s="48">
        <f t="shared" si="3"/>
        <v>2397.6</v>
      </c>
    </row>
    <row r="25" s="43" customFormat="1" ht="17" customHeight="1" spans="1:17">
      <c r="A25" s="107" t="s">
        <v>42</v>
      </c>
      <c r="B25" s="107"/>
      <c r="C25" s="107"/>
      <c r="D25" s="107"/>
      <c r="E25" s="114">
        <f>SUM(E23:E24)</f>
        <v>964</v>
      </c>
      <c r="F25" s="114"/>
      <c r="G25" s="115">
        <f>SUM(G23:G24)</f>
        <v>10411.2</v>
      </c>
      <c r="H25" s="114">
        <v>2</v>
      </c>
      <c r="I25" s="114">
        <f>SUM(I23:I24)</f>
        <v>964</v>
      </c>
      <c r="J25" s="114"/>
      <c r="K25" s="114">
        <f>SUM(K23:K24)</f>
        <v>10411.2</v>
      </c>
      <c r="L25" s="114"/>
      <c r="M25" s="114"/>
      <c r="N25" s="114"/>
      <c r="O25" s="114"/>
      <c r="P25" s="114">
        <f>SUM(P23:P24)</f>
        <v>964</v>
      </c>
      <c r="Q25" s="114">
        <f>SUM(Q23:Q24)</f>
        <v>20822.4</v>
      </c>
    </row>
    <row r="26" ht="17" customHeight="1" spans="1:17">
      <c r="A26" s="117" t="s">
        <v>43</v>
      </c>
      <c r="B26" s="118"/>
      <c r="C26" s="118"/>
      <c r="D26" s="119"/>
      <c r="E26" s="120">
        <f>E16+E22+E25</f>
        <v>18837.23</v>
      </c>
      <c r="F26" s="120"/>
      <c r="G26" s="120">
        <f>G16+G22+G25</f>
        <v>203442.084</v>
      </c>
      <c r="H26" s="48">
        <f>H16+H22+H25</f>
        <v>7</v>
      </c>
      <c r="I26" s="48">
        <f>I16+I22+I25</f>
        <v>5401</v>
      </c>
      <c r="J26" s="120"/>
      <c r="K26" s="120">
        <f>K16+K22+K25</f>
        <v>58330.8</v>
      </c>
      <c r="L26" s="48">
        <f>L16+L22+L25</f>
        <v>1002</v>
      </c>
      <c r="M26" s="120">
        <f>M16+M22+M25</f>
        <v>13436.23</v>
      </c>
      <c r="N26" s="120"/>
      <c r="O26" s="120">
        <f>O16+O22+O25</f>
        <v>217666.926</v>
      </c>
      <c r="P26" s="120">
        <f>P16+P22+P25</f>
        <v>18837.23</v>
      </c>
      <c r="Q26" s="120">
        <f>Q16+Q22+Q25</f>
        <v>479439.81</v>
      </c>
    </row>
  </sheetData>
  <mergeCells count="19">
    <mergeCell ref="A1:Q1"/>
    <mergeCell ref="L2:O2"/>
    <mergeCell ref="P2:Q2"/>
    <mergeCell ref="E3:O3"/>
    <mergeCell ref="E4:G4"/>
    <mergeCell ref="H4:K4"/>
    <mergeCell ref="L4:O4"/>
    <mergeCell ref="A16:D16"/>
    <mergeCell ref="A22:D22"/>
    <mergeCell ref="A25:D25"/>
    <mergeCell ref="A26:D26"/>
    <mergeCell ref="A3:A5"/>
    <mergeCell ref="B3:B5"/>
    <mergeCell ref="B6:B15"/>
    <mergeCell ref="B17:B21"/>
    <mergeCell ref="B23:B24"/>
    <mergeCell ref="C3:C5"/>
    <mergeCell ref="D3:D5"/>
    <mergeCell ref="P3:Q4"/>
  </mergeCells>
  <pageMargins left="0.275" right="0.275" top="0.314583333333333" bottom="0.314583333333333" header="0.275" footer="0.27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I4" sqref="I4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536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45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4" t="s">
        <v>537</v>
      </c>
      <c r="C4" s="14" t="s">
        <v>538</v>
      </c>
      <c r="D4" s="14">
        <v>387</v>
      </c>
      <c r="E4" s="14">
        <v>387.5</v>
      </c>
      <c r="F4" s="14">
        <v>387</v>
      </c>
      <c r="G4" s="14">
        <v>387</v>
      </c>
      <c r="H4" s="14">
        <f>G4*10.8</f>
        <v>4179.6</v>
      </c>
      <c r="I4" s="42" t="s">
        <v>539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387</v>
      </c>
      <c r="E5" s="14">
        <f t="shared" si="0"/>
        <v>387.5</v>
      </c>
      <c r="F5" s="14">
        <f t="shared" si="0"/>
        <v>387</v>
      </c>
      <c r="G5" s="14">
        <f t="shared" si="0"/>
        <v>387</v>
      </c>
      <c r="H5" s="14">
        <f>SUM(H4:H4)</f>
        <v>4179.6</v>
      </c>
      <c r="I5" s="14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5"/>
  <sheetViews>
    <sheetView topLeftCell="A153" workbookViewId="0">
      <selection activeCell="G185" sqref="G185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536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1" t="s">
        <v>540</v>
      </c>
      <c r="C4" s="14" t="s">
        <v>538</v>
      </c>
      <c r="D4" s="11">
        <v>24</v>
      </c>
      <c r="E4" s="11">
        <v>8.83</v>
      </c>
      <c r="F4" s="11">
        <v>24</v>
      </c>
      <c r="G4" s="11">
        <v>8.7</v>
      </c>
      <c r="H4" s="32" cm="1">
        <f t="array" ref="H4:H184">G4:G184*16.2</f>
        <v>140.94</v>
      </c>
      <c r="I4" s="33"/>
    </row>
    <row r="5" s="21" customFormat="1" ht="17" customHeight="1" spans="1:9 16382:16384">
      <c r="A5" s="11">
        <v>2</v>
      </c>
      <c r="B5" s="11" t="s">
        <v>541</v>
      </c>
      <c r="C5" s="14" t="s">
        <v>538</v>
      </c>
      <c r="D5" s="11">
        <v>8.7</v>
      </c>
      <c r="E5" s="11">
        <v>8.74</v>
      </c>
      <c r="F5" s="11">
        <v>8.7</v>
      </c>
      <c r="G5" s="11">
        <v>8.7</v>
      </c>
      <c r="H5" s="32">
        <v>140.94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1" t="s">
        <v>542</v>
      </c>
      <c r="C6" s="14" t="s">
        <v>538</v>
      </c>
      <c r="D6" s="11">
        <v>88.5</v>
      </c>
      <c r="E6" s="11">
        <v>4.36</v>
      </c>
      <c r="F6" s="11">
        <v>88.5</v>
      </c>
      <c r="G6" s="11">
        <v>4.3</v>
      </c>
      <c r="H6" s="32">
        <v>69.66</v>
      </c>
      <c r="I6" s="33"/>
    </row>
    <row r="7" s="21" customFormat="1" ht="17" customHeight="1" spans="1:9 16382:16384">
      <c r="A7" s="11">
        <v>4</v>
      </c>
      <c r="B7" s="11" t="s">
        <v>543</v>
      </c>
      <c r="C7" s="14" t="s">
        <v>538</v>
      </c>
      <c r="D7" s="11">
        <v>17</v>
      </c>
      <c r="E7" s="11">
        <v>17.64</v>
      </c>
      <c r="F7" s="11">
        <v>17</v>
      </c>
      <c r="G7" s="11">
        <v>17</v>
      </c>
      <c r="H7" s="32">
        <v>275.4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1" t="s">
        <v>544</v>
      </c>
      <c r="C8" s="14" t="s">
        <v>538</v>
      </c>
      <c r="D8" s="11">
        <v>26</v>
      </c>
      <c r="E8" s="11">
        <v>13.74</v>
      </c>
      <c r="F8" s="11">
        <v>26</v>
      </c>
      <c r="G8" s="11">
        <v>13</v>
      </c>
      <c r="H8" s="32">
        <v>210.6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1" t="s">
        <v>545</v>
      </c>
      <c r="C9" s="14" t="s">
        <v>538</v>
      </c>
      <c r="D9" s="11">
        <v>13</v>
      </c>
      <c r="E9" s="11">
        <v>14.7</v>
      </c>
      <c r="F9" s="11">
        <v>13</v>
      </c>
      <c r="G9" s="11">
        <v>13</v>
      </c>
      <c r="H9" s="32">
        <v>210.6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1" t="s">
        <v>228</v>
      </c>
      <c r="C10" s="14" t="s">
        <v>538</v>
      </c>
      <c r="D10" s="11">
        <v>12</v>
      </c>
      <c r="E10" s="11">
        <v>13.13</v>
      </c>
      <c r="F10" s="11">
        <v>12</v>
      </c>
      <c r="G10" s="11">
        <v>12</v>
      </c>
      <c r="H10" s="32">
        <v>194.4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1" t="s">
        <v>546</v>
      </c>
      <c r="C11" s="14" t="s">
        <v>538</v>
      </c>
      <c r="D11" s="11">
        <v>9</v>
      </c>
      <c r="E11" s="11">
        <v>10.74</v>
      </c>
      <c r="F11" s="11">
        <v>9</v>
      </c>
      <c r="G11" s="11">
        <v>9</v>
      </c>
      <c r="H11" s="32">
        <v>145.8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1" t="s">
        <v>547</v>
      </c>
      <c r="C12" s="14" t="s">
        <v>538</v>
      </c>
      <c r="D12" s="11">
        <v>15</v>
      </c>
      <c r="E12" s="11">
        <v>15.74</v>
      </c>
      <c r="F12" s="11">
        <v>15</v>
      </c>
      <c r="G12" s="11">
        <v>15</v>
      </c>
      <c r="H12" s="32">
        <v>243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1" t="s">
        <v>213</v>
      </c>
      <c r="C13" s="14" t="s">
        <v>538</v>
      </c>
      <c r="D13" s="11">
        <v>21</v>
      </c>
      <c r="E13" s="11">
        <v>12.66</v>
      </c>
      <c r="F13" s="11">
        <v>21</v>
      </c>
      <c r="G13" s="11">
        <v>12.23</v>
      </c>
      <c r="H13" s="32">
        <v>198.126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1" t="s">
        <v>548</v>
      </c>
      <c r="C14" s="14" t="s">
        <v>538</v>
      </c>
      <c r="D14" s="11">
        <v>17</v>
      </c>
      <c r="E14" s="11">
        <v>17.68</v>
      </c>
      <c r="F14" s="11">
        <v>17</v>
      </c>
      <c r="G14" s="11">
        <v>17</v>
      </c>
      <c r="H14" s="32">
        <v>275.4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1" t="s">
        <v>549</v>
      </c>
      <c r="C15" s="14" t="s">
        <v>538</v>
      </c>
      <c r="D15" s="11">
        <v>13</v>
      </c>
      <c r="E15" s="11">
        <v>14.32</v>
      </c>
      <c r="F15" s="11">
        <v>13</v>
      </c>
      <c r="G15" s="11">
        <v>13</v>
      </c>
      <c r="H15" s="32">
        <v>210.6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1" t="s">
        <v>550</v>
      </c>
      <c r="C16" s="14" t="s">
        <v>538</v>
      </c>
      <c r="D16" s="11">
        <v>31.9</v>
      </c>
      <c r="E16" s="11">
        <v>15.27</v>
      </c>
      <c r="F16" s="11">
        <v>31.9</v>
      </c>
      <c r="G16" s="11">
        <v>15.26</v>
      </c>
      <c r="H16" s="32">
        <v>247.212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1" t="s">
        <v>551</v>
      </c>
      <c r="C17" s="14" t="s">
        <v>538</v>
      </c>
      <c r="D17" s="11">
        <v>18</v>
      </c>
      <c r="E17" s="11">
        <v>11.55</v>
      </c>
      <c r="F17" s="11">
        <v>18</v>
      </c>
      <c r="G17" s="11">
        <v>10</v>
      </c>
      <c r="H17" s="32">
        <v>162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1" t="s">
        <v>552</v>
      </c>
      <c r="C18" s="14" t="s">
        <v>538</v>
      </c>
      <c r="D18" s="11">
        <v>22</v>
      </c>
      <c r="E18" s="11">
        <v>15.77</v>
      </c>
      <c r="F18" s="11">
        <v>22</v>
      </c>
      <c r="G18" s="11">
        <v>15</v>
      </c>
      <c r="H18" s="32">
        <v>243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1" t="s">
        <v>553</v>
      </c>
      <c r="C19" s="14" t="s">
        <v>538</v>
      </c>
      <c r="D19" s="11">
        <v>17</v>
      </c>
      <c r="E19" s="11">
        <v>17.12</v>
      </c>
      <c r="F19" s="11">
        <v>17</v>
      </c>
      <c r="G19" s="11">
        <v>17</v>
      </c>
      <c r="H19" s="32">
        <v>275.4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1" t="s">
        <v>554</v>
      </c>
      <c r="C20" s="14" t="s">
        <v>538</v>
      </c>
      <c r="D20" s="11">
        <v>34</v>
      </c>
      <c r="E20" s="11">
        <v>5.89</v>
      </c>
      <c r="F20" s="11">
        <v>34</v>
      </c>
      <c r="G20" s="11">
        <v>5.89</v>
      </c>
      <c r="H20" s="32">
        <v>95.418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11" t="s">
        <v>555</v>
      </c>
      <c r="C21" s="14" t="s">
        <v>538</v>
      </c>
      <c r="D21" s="11">
        <v>9.9</v>
      </c>
      <c r="E21" s="11">
        <v>9.91</v>
      </c>
      <c r="F21" s="11">
        <v>9.9</v>
      </c>
      <c r="G21" s="11">
        <v>9.9</v>
      </c>
      <c r="H21" s="32">
        <v>160.38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1" t="s">
        <v>556</v>
      </c>
      <c r="C22" s="14" t="s">
        <v>538</v>
      </c>
      <c r="D22" s="11">
        <v>55</v>
      </c>
      <c r="E22" s="11">
        <v>13.07</v>
      </c>
      <c r="F22" s="11">
        <v>55</v>
      </c>
      <c r="G22" s="11">
        <f>F22-5-8.8-10-10-9</f>
        <v>12.2</v>
      </c>
      <c r="H22" s="32">
        <v>197.64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11" t="s">
        <v>557</v>
      </c>
      <c r="C23" s="14" t="s">
        <v>538</v>
      </c>
      <c r="D23" s="11">
        <v>10</v>
      </c>
      <c r="E23" s="11">
        <v>13.41</v>
      </c>
      <c r="F23" s="11">
        <v>10</v>
      </c>
      <c r="G23" s="11">
        <v>10</v>
      </c>
      <c r="H23" s="32">
        <v>162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1" t="s">
        <v>558</v>
      </c>
      <c r="C24" s="14" t="s">
        <v>538</v>
      </c>
      <c r="D24" s="11">
        <v>17.5</v>
      </c>
      <c r="E24" s="11">
        <v>17.5</v>
      </c>
      <c r="F24" s="11">
        <v>17.5</v>
      </c>
      <c r="G24" s="11">
        <v>17.5</v>
      </c>
      <c r="H24" s="32">
        <v>283.5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1" t="s">
        <v>559</v>
      </c>
      <c r="C25" s="14" t="s">
        <v>538</v>
      </c>
      <c r="D25" s="11">
        <v>10</v>
      </c>
      <c r="E25" s="11">
        <v>10.27</v>
      </c>
      <c r="F25" s="11">
        <v>10</v>
      </c>
      <c r="G25" s="11">
        <v>10</v>
      </c>
      <c r="H25" s="32">
        <v>162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11" t="s">
        <v>560</v>
      </c>
      <c r="C26" s="14" t="s">
        <v>538</v>
      </c>
      <c r="D26" s="11">
        <v>8.4</v>
      </c>
      <c r="E26" s="11">
        <v>8.41</v>
      </c>
      <c r="F26" s="11">
        <v>8.4</v>
      </c>
      <c r="G26" s="11">
        <v>8.4</v>
      </c>
      <c r="H26" s="32">
        <v>136.08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11" t="s">
        <v>561</v>
      </c>
      <c r="C27" s="14" t="s">
        <v>538</v>
      </c>
      <c r="D27" s="11">
        <v>9.4</v>
      </c>
      <c r="E27" s="11">
        <v>9.45</v>
      </c>
      <c r="F27" s="11">
        <v>9.4</v>
      </c>
      <c r="G27" s="11">
        <v>9.4</v>
      </c>
      <c r="H27" s="32">
        <v>152.28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1" t="s">
        <v>562</v>
      </c>
      <c r="C28" s="14" t="s">
        <v>538</v>
      </c>
      <c r="D28" s="11">
        <v>60</v>
      </c>
      <c r="E28" s="11">
        <v>11.28</v>
      </c>
      <c r="F28" s="11">
        <v>60</v>
      </c>
      <c r="G28" s="11">
        <v>11.28</v>
      </c>
      <c r="H28" s="32">
        <v>182.736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1" t="s">
        <v>563</v>
      </c>
      <c r="C29" s="14" t="s">
        <v>538</v>
      </c>
      <c r="D29" s="11">
        <v>17</v>
      </c>
      <c r="E29" s="11">
        <v>17.42</v>
      </c>
      <c r="F29" s="11">
        <v>17</v>
      </c>
      <c r="G29" s="11">
        <v>17</v>
      </c>
      <c r="H29" s="32">
        <v>275.4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1" t="s">
        <v>564</v>
      </c>
      <c r="C30" s="14" t="s">
        <v>538</v>
      </c>
      <c r="D30" s="11">
        <v>25</v>
      </c>
      <c r="E30" s="11">
        <v>13.33</v>
      </c>
      <c r="F30" s="11">
        <v>25</v>
      </c>
      <c r="G30" s="11">
        <v>13</v>
      </c>
      <c r="H30" s="32">
        <v>210.6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1" t="s">
        <v>552</v>
      </c>
      <c r="C31" s="14" t="s">
        <v>538</v>
      </c>
      <c r="D31" s="11">
        <v>9.3</v>
      </c>
      <c r="E31" s="11">
        <v>15.77</v>
      </c>
      <c r="F31" s="11">
        <v>9.3</v>
      </c>
      <c r="G31" s="11">
        <v>9.3</v>
      </c>
      <c r="H31" s="32">
        <v>150.66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11" t="s">
        <v>565</v>
      </c>
      <c r="C32" s="14" t="s">
        <v>538</v>
      </c>
      <c r="D32" s="11">
        <v>17</v>
      </c>
      <c r="E32" s="11">
        <v>17.44</v>
      </c>
      <c r="F32" s="11">
        <v>17</v>
      </c>
      <c r="G32" s="11">
        <v>17</v>
      </c>
      <c r="H32" s="32">
        <v>275.4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11" t="s">
        <v>566</v>
      </c>
      <c r="C33" s="14" t="s">
        <v>538</v>
      </c>
      <c r="D33" s="11">
        <v>8</v>
      </c>
      <c r="E33" s="11">
        <v>9.2</v>
      </c>
      <c r="F33" s="11">
        <v>8</v>
      </c>
      <c r="G33" s="11">
        <v>8</v>
      </c>
      <c r="H33" s="32">
        <v>129.6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11" t="s">
        <v>567</v>
      </c>
      <c r="C34" s="14" t="s">
        <v>538</v>
      </c>
      <c r="D34" s="11">
        <v>11</v>
      </c>
      <c r="E34" s="11">
        <v>11.09</v>
      </c>
      <c r="F34" s="11">
        <v>11</v>
      </c>
      <c r="G34" s="11">
        <v>11</v>
      </c>
      <c r="H34" s="32">
        <v>178.2</v>
      </c>
      <c r="I34" s="33"/>
      <c r="XFB34" s="2"/>
      <c r="XFC34" s="2"/>
      <c r="XFD34" s="2"/>
    </row>
    <row r="35" s="21" customFormat="1" ht="17" customHeight="1" spans="1:9 16382:16384">
      <c r="A35" s="11">
        <v>32</v>
      </c>
      <c r="B35" s="11" t="s">
        <v>568</v>
      </c>
      <c r="C35" s="14" t="s">
        <v>538</v>
      </c>
      <c r="D35" s="11">
        <v>4</v>
      </c>
      <c r="E35" s="11">
        <v>4.81</v>
      </c>
      <c r="F35" s="11">
        <v>4</v>
      </c>
      <c r="G35" s="11">
        <v>4</v>
      </c>
      <c r="H35" s="32">
        <v>64.8</v>
      </c>
      <c r="I35" s="33"/>
      <c r="XFB35" s="2"/>
      <c r="XFC35" s="2"/>
      <c r="XFD35" s="2"/>
    </row>
    <row r="36" s="21" customFormat="1" ht="17" customHeight="1" spans="1:9 16382:16384">
      <c r="A36" s="11">
        <v>33</v>
      </c>
      <c r="B36" s="11" t="s">
        <v>569</v>
      </c>
      <c r="C36" s="14" t="s">
        <v>538</v>
      </c>
      <c r="D36" s="11">
        <v>6</v>
      </c>
      <c r="E36" s="11">
        <v>6.18</v>
      </c>
      <c r="F36" s="11">
        <v>6</v>
      </c>
      <c r="G36" s="11">
        <v>6</v>
      </c>
      <c r="H36" s="32">
        <v>97.2</v>
      </c>
      <c r="I36" s="33"/>
      <c r="XFB36" s="2"/>
      <c r="XFC36" s="2"/>
      <c r="XFD36" s="2"/>
    </row>
    <row r="37" s="21" customFormat="1" ht="17" customHeight="1" spans="1:9 16382:16384">
      <c r="A37" s="11">
        <v>34</v>
      </c>
      <c r="B37" s="11" t="s">
        <v>570</v>
      </c>
      <c r="C37" s="14" t="s">
        <v>538</v>
      </c>
      <c r="D37" s="11">
        <v>14</v>
      </c>
      <c r="E37" s="11">
        <v>7.43</v>
      </c>
      <c r="F37" s="11">
        <v>14</v>
      </c>
      <c r="G37" s="11">
        <v>7.43</v>
      </c>
      <c r="H37" s="32">
        <v>120.366</v>
      </c>
      <c r="I37" s="33"/>
      <c r="XFB37" s="2"/>
      <c r="XFC37" s="2"/>
      <c r="XFD37" s="2"/>
    </row>
    <row r="38" s="21" customFormat="1" ht="17" customHeight="1" spans="1:9 16382:16384">
      <c r="A38" s="11">
        <v>35</v>
      </c>
      <c r="B38" s="11" t="s">
        <v>571</v>
      </c>
      <c r="C38" s="14" t="s">
        <v>538</v>
      </c>
      <c r="D38" s="11">
        <v>6.8</v>
      </c>
      <c r="E38" s="11">
        <v>9.56</v>
      </c>
      <c r="F38" s="11">
        <v>6.8</v>
      </c>
      <c r="G38" s="11">
        <v>6.8</v>
      </c>
      <c r="H38" s="32">
        <v>110.16</v>
      </c>
      <c r="I38" s="33"/>
    </row>
    <row r="39" s="21" customFormat="1" ht="17" customHeight="1" spans="1:9 16382:16384">
      <c r="A39" s="11">
        <v>36</v>
      </c>
      <c r="B39" s="11" t="s">
        <v>572</v>
      </c>
      <c r="C39" s="14" t="s">
        <v>538</v>
      </c>
      <c r="D39" s="11">
        <v>5.7</v>
      </c>
      <c r="E39" s="11">
        <v>5.73</v>
      </c>
      <c r="F39" s="11">
        <v>5.7</v>
      </c>
      <c r="G39" s="11">
        <v>5.7</v>
      </c>
      <c r="H39" s="32">
        <v>92.34</v>
      </c>
      <c r="I39" s="33"/>
      <c r="XFB39" s="2"/>
      <c r="XFC39" s="2"/>
      <c r="XFD39" s="2"/>
    </row>
    <row r="40" s="21" customFormat="1" ht="17" customHeight="1" spans="1:9 16382:16384">
      <c r="A40" s="11">
        <v>37</v>
      </c>
      <c r="B40" s="11" t="s">
        <v>573</v>
      </c>
      <c r="C40" s="14" t="s">
        <v>538</v>
      </c>
      <c r="D40" s="11">
        <v>9.7</v>
      </c>
      <c r="E40" s="11">
        <v>4.93</v>
      </c>
      <c r="F40" s="11">
        <v>9.7</v>
      </c>
      <c r="G40" s="11">
        <f>9.7-4.83</f>
        <v>4.87</v>
      </c>
      <c r="H40" s="32">
        <v>78.894</v>
      </c>
      <c r="I40" s="33"/>
    </row>
    <row r="41" s="21" customFormat="1" ht="17" customHeight="1" spans="1:9 16382:16384">
      <c r="A41" s="11">
        <v>38</v>
      </c>
      <c r="B41" s="11" t="s">
        <v>574</v>
      </c>
      <c r="C41" s="14" t="s">
        <v>538</v>
      </c>
      <c r="D41" s="11">
        <v>48.7</v>
      </c>
      <c r="E41" s="11">
        <v>10.09</v>
      </c>
      <c r="F41" s="11">
        <v>48.7</v>
      </c>
      <c r="G41" s="11">
        <f>F41-7.7-11.3-12-2.7-5</f>
        <v>10</v>
      </c>
      <c r="H41" s="32">
        <v>162</v>
      </c>
      <c r="I41" s="33"/>
      <c r="XFB41" s="2"/>
      <c r="XFC41" s="2"/>
      <c r="XFD41" s="2"/>
    </row>
    <row r="42" s="21" customFormat="1" ht="17" customHeight="1" spans="1:9 16382:16384">
      <c r="A42" s="11">
        <v>39</v>
      </c>
      <c r="B42" s="11" t="s">
        <v>575</v>
      </c>
      <c r="C42" s="14" t="s">
        <v>538</v>
      </c>
      <c r="D42" s="11">
        <v>10.2</v>
      </c>
      <c r="E42" s="11">
        <v>10.2</v>
      </c>
      <c r="F42" s="11">
        <v>10.2</v>
      </c>
      <c r="G42" s="11">
        <v>10.2</v>
      </c>
      <c r="H42" s="32">
        <v>165.24</v>
      </c>
      <c r="I42" s="33"/>
      <c r="XFB42" s="2"/>
      <c r="XFC42" s="2"/>
      <c r="XFD42" s="2"/>
    </row>
    <row r="43" s="21" customFormat="1" ht="17" customHeight="1" spans="1:9 16382:16384">
      <c r="A43" s="11">
        <v>40</v>
      </c>
      <c r="B43" s="11" t="s">
        <v>576</v>
      </c>
      <c r="C43" s="14" t="s">
        <v>538</v>
      </c>
      <c r="D43" s="11">
        <v>8</v>
      </c>
      <c r="E43" s="11">
        <v>9.2</v>
      </c>
      <c r="F43" s="11">
        <v>8</v>
      </c>
      <c r="G43" s="11">
        <v>8</v>
      </c>
      <c r="H43" s="32">
        <v>129.6</v>
      </c>
      <c r="I43" s="33"/>
    </row>
    <row r="44" s="21" customFormat="1" ht="17" customHeight="1" spans="1:9 16382:16384">
      <c r="A44" s="11">
        <v>41</v>
      </c>
      <c r="B44" s="11" t="s">
        <v>577</v>
      </c>
      <c r="C44" s="14" t="s">
        <v>538</v>
      </c>
      <c r="D44" s="11">
        <v>6.5</v>
      </c>
      <c r="E44" s="11">
        <v>6.82</v>
      </c>
      <c r="F44" s="11">
        <v>6.5</v>
      </c>
      <c r="G44" s="11">
        <v>6.5</v>
      </c>
      <c r="H44" s="32">
        <v>105.3</v>
      </c>
      <c r="I44" s="33"/>
    </row>
    <row r="45" s="21" customFormat="1" ht="17" customHeight="1" spans="1:9 16382:16384">
      <c r="A45" s="11">
        <v>42</v>
      </c>
      <c r="B45" s="11" t="s">
        <v>578</v>
      </c>
      <c r="C45" s="14" t="s">
        <v>538</v>
      </c>
      <c r="D45" s="11">
        <v>10</v>
      </c>
      <c r="E45" s="11">
        <v>14.08</v>
      </c>
      <c r="F45" s="11">
        <v>10</v>
      </c>
      <c r="G45" s="11">
        <v>10</v>
      </c>
      <c r="H45" s="32">
        <v>162</v>
      </c>
      <c r="I45" s="33"/>
      <c r="XFB45" s="2"/>
      <c r="XFC45" s="2"/>
      <c r="XFD45" s="2"/>
    </row>
    <row r="46" s="21" customFormat="1" ht="17" customHeight="1" spans="1:9 16382:16384">
      <c r="A46" s="11">
        <v>43</v>
      </c>
      <c r="B46" s="11" t="s">
        <v>579</v>
      </c>
      <c r="C46" s="14" t="s">
        <v>538</v>
      </c>
      <c r="D46" s="11">
        <v>13</v>
      </c>
      <c r="E46" s="11">
        <v>13.79</v>
      </c>
      <c r="F46" s="11">
        <v>13</v>
      </c>
      <c r="G46" s="11">
        <v>13</v>
      </c>
      <c r="H46" s="32">
        <v>210.6</v>
      </c>
      <c r="I46" s="33"/>
      <c r="XFB46" s="2"/>
      <c r="XFC46" s="2"/>
      <c r="XFD46" s="2"/>
    </row>
    <row r="47" s="21" customFormat="1" ht="17" customHeight="1" spans="1:9 16382:16384">
      <c r="A47" s="11">
        <v>44</v>
      </c>
      <c r="B47" s="11" t="s">
        <v>580</v>
      </c>
      <c r="C47" s="14" t="s">
        <v>538</v>
      </c>
      <c r="D47" s="11">
        <v>19</v>
      </c>
      <c r="E47" s="11">
        <v>19.97</v>
      </c>
      <c r="F47" s="11">
        <v>19</v>
      </c>
      <c r="G47" s="11">
        <v>19</v>
      </c>
      <c r="H47" s="32">
        <v>307.8</v>
      </c>
      <c r="I47" s="33"/>
      <c r="XFB47" s="2"/>
      <c r="XFC47" s="2"/>
      <c r="XFD47" s="2"/>
    </row>
    <row r="48" s="21" customFormat="1" ht="17" customHeight="1" spans="1:9 16382:16384">
      <c r="A48" s="11">
        <v>45</v>
      </c>
      <c r="B48" s="11" t="s">
        <v>581</v>
      </c>
      <c r="C48" s="14" t="s">
        <v>538</v>
      </c>
      <c r="D48" s="11">
        <v>12</v>
      </c>
      <c r="E48" s="11">
        <v>12.2</v>
      </c>
      <c r="F48" s="11">
        <v>12</v>
      </c>
      <c r="G48" s="11">
        <v>12</v>
      </c>
      <c r="H48" s="32">
        <v>194.4</v>
      </c>
      <c r="I48" s="33"/>
      <c r="XFB48" s="2"/>
      <c r="XFC48" s="2"/>
      <c r="XFD48" s="2"/>
    </row>
    <row r="49" s="21" customFormat="1" ht="17" customHeight="1" spans="1:9 16382:16384">
      <c r="A49" s="11">
        <v>46</v>
      </c>
      <c r="B49" s="11" t="s">
        <v>582</v>
      </c>
      <c r="C49" s="14" t="s">
        <v>538</v>
      </c>
      <c r="D49" s="11">
        <v>10</v>
      </c>
      <c r="E49" s="11">
        <v>5.9</v>
      </c>
      <c r="F49" s="11">
        <v>10</v>
      </c>
      <c r="G49" s="11">
        <v>5</v>
      </c>
      <c r="H49" s="32">
        <v>81</v>
      </c>
      <c r="I49" s="33"/>
      <c r="XFB49" s="2"/>
      <c r="XFC49" s="2"/>
      <c r="XFD49" s="2"/>
    </row>
    <row r="50" s="21" customFormat="1" ht="17" customHeight="1" spans="1:9 16382:16384">
      <c r="A50" s="11">
        <v>47</v>
      </c>
      <c r="B50" s="11" t="s">
        <v>583</v>
      </c>
      <c r="C50" s="14" t="s">
        <v>538</v>
      </c>
      <c r="D50" s="11">
        <v>17</v>
      </c>
      <c r="E50" s="11">
        <v>17.01</v>
      </c>
      <c r="F50" s="11">
        <v>17</v>
      </c>
      <c r="G50" s="11">
        <v>17</v>
      </c>
      <c r="H50" s="32">
        <v>275.4</v>
      </c>
      <c r="I50" s="33"/>
      <c r="XFB50" s="2"/>
      <c r="XFC50" s="2"/>
      <c r="XFD50" s="2"/>
    </row>
    <row r="51" s="21" customFormat="1" ht="17" customHeight="1" spans="1:9 16382:16384">
      <c r="A51" s="11">
        <v>48</v>
      </c>
      <c r="B51" s="11" t="s">
        <v>584</v>
      </c>
      <c r="C51" s="14" t="s">
        <v>538</v>
      </c>
      <c r="D51" s="11">
        <v>12.3</v>
      </c>
      <c r="E51" s="11">
        <v>12.31</v>
      </c>
      <c r="F51" s="11">
        <v>12.3</v>
      </c>
      <c r="G51" s="11">
        <v>12.3</v>
      </c>
      <c r="H51" s="32">
        <v>199.26</v>
      </c>
      <c r="I51" s="33"/>
      <c r="XFB51" s="2"/>
      <c r="XFC51" s="2"/>
      <c r="XFD51" s="2"/>
    </row>
    <row r="52" s="21" customFormat="1" ht="17" customHeight="1" spans="1:9 16382:16384">
      <c r="A52" s="11">
        <v>49</v>
      </c>
      <c r="B52" s="11" t="s">
        <v>585</v>
      </c>
      <c r="C52" s="14" t="s">
        <v>538</v>
      </c>
      <c r="D52" s="11">
        <v>13</v>
      </c>
      <c r="E52" s="11">
        <v>13.58</v>
      </c>
      <c r="F52" s="11">
        <v>13</v>
      </c>
      <c r="G52" s="11">
        <v>13</v>
      </c>
      <c r="H52" s="32">
        <v>210.6</v>
      </c>
      <c r="I52" s="33"/>
      <c r="XFB52" s="2"/>
      <c r="XFC52" s="2"/>
      <c r="XFD52" s="2"/>
    </row>
    <row r="53" s="21" customFormat="1" ht="17" customHeight="1" spans="1:9 16382:16384">
      <c r="A53" s="11">
        <v>50</v>
      </c>
      <c r="B53" s="11" t="s">
        <v>586</v>
      </c>
      <c r="C53" s="14" t="s">
        <v>538</v>
      </c>
      <c r="D53" s="11">
        <v>13</v>
      </c>
      <c r="E53" s="11">
        <v>13.95</v>
      </c>
      <c r="F53" s="11">
        <v>13</v>
      </c>
      <c r="G53" s="11">
        <v>13</v>
      </c>
      <c r="H53" s="32">
        <v>210.6</v>
      </c>
      <c r="I53" s="33"/>
    </row>
    <row r="54" s="21" customFormat="1" ht="17" customHeight="1" spans="1:9 16382:16384">
      <c r="A54" s="11">
        <v>51</v>
      </c>
      <c r="B54" s="11" t="s">
        <v>587</v>
      </c>
      <c r="C54" s="14" t="s">
        <v>538</v>
      </c>
      <c r="D54" s="11">
        <v>20</v>
      </c>
      <c r="E54" s="11">
        <v>6.59</v>
      </c>
      <c r="F54" s="11">
        <v>20</v>
      </c>
      <c r="G54" s="11">
        <v>6</v>
      </c>
      <c r="H54" s="32">
        <v>97.2</v>
      </c>
      <c r="I54" s="33"/>
    </row>
    <row r="55" s="21" customFormat="1" ht="17" customHeight="1" spans="1:9 16382:16384">
      <c r="A55" s="11">
        <v>52</v>
      </c>
      <c r="B55" s="11" t="s">
        <v>588</v>
      </c>
      <c r="C55" s="14" t="s">
        <v>538</v>
      </c>
      <c r="D55" s="11">
        <v>27</v>
      </c>
      <c r="E55" s="11">
        <v>7.51</v>
      </c>
      <c r="F55" s="11">
        <v>27</v>
      </c>
      <c r="G55" s="11">
        <v>7</v>
      </c>
      <c r="H55" s="32">
        <v>113.4</v>
      </c>
      <c r="I55" s="33"/>
    </row>
    <row r="56" s="21" customFormat="1" ht="17" customHeight="1" spans="1:9 16382:16384">
      <c r="A56" s="11">
        <v>53</v>
      </c>
      <c r="B56" s="11" t="s">
        <v>589</v>
      </c>
      <c r="C56" s="14" t="s">
        <v>538</v>
      </c>
      <c r="D56" s="11">
        <v>10</v>
      </c>
      <c r="E56" s="11">
        <v>12.37</v>
      </c>
      <c r="F56" s="11">
        <v>10</v>
      </c>
      <c r="G56" s="11">
        <v>10</v>
      </c>
      <c r="H56" s="32">
        <v>162</v>
      </c>
      <c r="I56" s="33"/>
    </row>
    <row r="57" s="21" customFormat="1" ht="17" customHeight="1" spans="1:9 16382:16384">
      <c r="A57" s="11">
        <v>54</v>
      </c>
      <c r="B57" s="11" t="s">
        <v>590</v>
      </c>
      <c r="C57" s="14" t="s">
        <v>538</v>
      </c>
      <c r="D57" s="11">
        <v>7.7</v>
      </c>
      <c r="E57" s="11">
        <v>7.75</v>
      </c>
      <c r="F57" s="11">
        <v>7.7</v>
      </c>
      <c r="G57" s="11">
        <v>7.7</v>
      </c>
      <c r="H57" s="32">
        <v>124.74</v>
      </c>
      <c r="I57" s="33"/>
    </row>
    <row r="58" s="21" customFormat="1" ht="17" customHeight="1" spans="1:9 16382:16384">
      <c r="A58" s="11">
        <v>55</v>
      </c>
      <c r="B58" s="11" t="s">
        <v>591</v>
      </c>
      <c r="C58" s="14" t="s">
        <v>538</v>
      </c>
      <c r="D58" s="11">
        <v>32</v>
      </c>
      <c r="E58" s="11">
        <v>10.84</v>
      </c>
      <c r="F58" s="11">
        <v>32</v>
      </c>
      <c r="G58" s="11">
        <f>F58-5.9-16.1</f>
        <v>10</v>
      </c>
      <c r="H58" s="32">
        <v>162</v>
      </c>
      <c r="I58" s="33"/>
    </row>
    <row r="59" s="21" customFormat="1" ht="17" customHeight="1" spans="1:9 16382:16384">
      <c r="A59" s="11">
        <v>56</v>
      </c>
      <c r="B59" s="11" t="s">
        <v>592</v>
      </c>
      <c r="C59" s="14" t="s">
        <v>538</v>
      </c>
      <c r="D59" s="11">
        <v>22</v>
      </c>
      <c r="E59" s="11">
        <v>14.73</v>
      </c>
      <c r="F59" s="11">
        <v>22</v>
      </c>
      <c r="G59" s="11">
        <v>14</v>
      </c>
      <c r="H59" s="32">
        <v>226.8</v>
      </c>
      <c r="I59" s="33"/>
    </row>
    <row r="60" s="21" customFormat="1" ht="17" customHeight="1" spans="1:9 16382:16384">
      <c r="A60" s="11">
        <v>57</v>
      </c>
      <c r="B60" s="11" t="s">
        <v>593</v>
      </c>
      <c r="C60" s="14" t="s">
        <v>538</v>
      </c>
      <c r="D60" s="11">
        <v>14</v>
      </c>
      <c r="E60" s="11">
        <v>14.75</v>
      </c>
      <c r="F60" s="11">
        <v>14</v>
      </c>
      <c r="G60" s="11">
        <v>14</v>
      </c>
      <c r="H60" s="32">
        <v>226.8</v>
      </c>
      <c r="I60" s="33"/>
    </row>
    <row r="61" s="21" customFormat="1" ht="17" customHeight="1" spans="1:9 16382:16384">
      <c r="A61" s="11">
        <v>58</v>
      </c>
      <c r="B61" s="11" t="s">
        <v>594</v>
      </c>
      <c r="C61" s="14" t="s">
        <v>538</v>
      </c>
      <c r="D61" s="11">
        <v>32</v>
      </c>
      <c r="E61" s="11">
        <v>22.02</v>
      </c>
      <c r="F61" s="11">
        <v>32</v>
      </c>
      <c r="G61" s="11">
        <v>22</v>
      </c>
      <c r="H61" s="32">
        <v>356.4</v>
      </c>
      <c r="I61" s="33"/>
    </row>
    <row r="62" s="21" customFormat="1" ht="17" customHeight="1" spans="1:9 16382:16384">
      <c r="A62" s="11">
        <v>59</v>
      </c>
      <c r="B62" s="11" t="s">
        <v>595</v>
      </c>
      <c r="C62" s="14" t="s">
        <v>538</v>
      </c>
      <c r="D62" s="11">
        <v>21</v>
      </c>
      <c r="E62" s="11">
        <v>22.83</v>
      </c>
      <c r="F62" s="11">
        <v>21</v>
      </c>
      <c r="G62" s="11">
        <v>21</v>
      </c>
      <c r="H62" s="32">
        <v>340.2</v>
      </c>
      <c r="I62" s="33"/>
    </row>
    <row r="63" s="21" customFormat="1" ht="17" customHeight="1" spans="1:9 16382:16384">
      <c r="A63" s="11">
        <v>60</v>
      </c>
      <c r="B63" s="11" t="s">
        <v>596</v>
      </c>
      <c r="C63" s="14" t="s">
        <v>538</v>
      </c>
      <c r="D63" s="11">
        <v>27</v>
      </c>
      <c r="E63" s="11">
        <v>6.54</v>
      </c>
      <c r="F63" s="11">
        <v>27</v>
      </c>
      <c r="G63" s="11">
        <f>F63-15-6</f>
        <v>6</v>
      </c>
      <c r="H63" s="32">
        <v>97.2</v>
      </c>
      <c r="I63" s="33"/>
    </row>
    <row r="64" s="21" customFormat="1" ht="17" customHeight="1" spans="1:9 16382:16384">
      <c r="A64" s="11">
        <v>61</v>
      </c>
      <c r="B64" s="11" t="s">
        <v>597</v>
      </c>
      <c r="C64" s="14" t="s">
        <v>538</v>
      </c>
      <c r="D64" s="11">
        <v>43.5</v>
      </c>
      <c r="E64" s="11">
        <v>11.19</v>
      </c>
      <c r="F64" s="11">
        <v>43.5</v>
      </c>
      <c r="G64" s="40">
        <f>F64-16-10-6.5</f>
        <v>11</v>
      </c>
      <c r="H64" s="32">
        <v>178.2</v>
      </c>
      <c r="I64" s="33"/>
    </row>
    <row r="65" s="21" customFormat="1" ht="17" customHeight="1" spans="1:9">
      <c r="A65" s="11">
        <v>62</v>
      </c>
      <c r="B65" s="11" t="s">
        <v>598</v>
      </c>
      <c r="C65" s="14" t="s">
        <v>538</v>
      </c>
      <c r="D65" s="11">
        <v>16</v>
      </c>
      <c r="E65" s="11">
        <v>10.28</v>
      </c>
      <c r="F65" s="11">
        <v>16</v>
      </c>
      <c r="G65" s="11">
        <v>10</v>
      </c>
      <c r="H65" s="32">
        <v>162</v>
      </c>
      <c r="I65" s="33"/>
    </row>
    <row r="66" s="21" customFormat="1" ht="17" customHeight="1" spans="1:9">
      <c r="A66" s="11">
        <v>63</v>
      </c>
      <c r="B66" s="11" t="s">
        <v>599</v>
      </c>
      <c r="C66" s="14" t="s">
        <v>538</v>
      </c>
      <c r="D66" s="11">
        <v>15</v>
      </c>
      <c r="E66" s="11">
        <v>15.94</v>
      </c>
      <c r="F66" s="11">
        <v>15</v>
      </c>
      <c r="G66" s="11">
        <v>15</v>
      </c>
      <c r="H66" s="32">
        <v>243</v>
      </c>
      <c r="I66" s="33"/>
    </row>
    <row r="67" s="21" customFormat="1" ht="17" customHeight="1" spans="1:9">
      <c r="A67" s="11">
        <v>64</v>
      </c>
      <c r="B67" s="11" t="s">
        <v>600</v>
      </c>
      <c r="C67" s="14" t="s">
        <v>538</v>
      </c>
      <c r="D67" s="11">
        <v>14</v>
      </c>
      <c r="E67" s="11">
        <v>14.58</v>
      </c>
      <c r="F67" s="11">
        <v>14</v>
      </c>
      <c r="G67" s="11">
        <v>14</v>
      </c>
      <c r="H67" s="32">
        <v>226.8</v>
      </c>
      <c r="I67" s="33"/>
    </row>
    <row r="68" s="21" customFormat="1" ht="17" customHeight="1" spans="1:9">
      <c r="A68" s="11">
        <v>65</v>
      </c>
      <c r="B68" s="11" t="s">
        <v>601</v>
      </c>
      <c r="C68" s="14" t="s">
        <v>538</v>
      </c>
      <c r="D68" s="11">
        <v>27</v>
      </c>
      <c r="E68" s="11">
        <v>8</v>
      </c>
      <c r="F68" s="11">
        <v>27</v>
      </c>
      <c r="G68" s="11">
        <v>8</v>
      </c>
      <c r="H68" s="32">
        <v>129.6</v>
      </c>
      <c r="I68" s="33"/>
    </row>
    <row r="69" s="21" customFormat="1" ht="17" customHeight="1" spans="1:9">
      <c r="A69" s="11">
        <v>66</v>
      </c>
      <c r="B69" s="11" t="s">
        <v>602</v>
      </c>
      <c r="C69" s="14" t="s">
        <v>538</v>
      </c>
      <c r="D69" s="11">
        <v>15</v>
      </c>
      <c r="E69" s="11">
        <v>15.14</v>
      </c>
      <c r="F69" s="11">
        <v>15</v>
      </c>
      <c r="G69" s="11">
        <v>15</v>
      </c>
      <c r="H69" s="32">
        <v>243</v>
      </c>
      <c r="I69" s="33"/>
    </row>
    <row r="70" s="21" customFormat="1" ht="17" customHeight="1" spans="1:9">
      <c r="A70" s="11">
        <v>67</v>
      </c>
      <c r="B70" s="11" t="s">
        <v>603</v>
      </c>
      <c r="C70" s="14" t="s">
        <v>538</v>
      </c>
      <c r="D70" s="11">
        <v>6.7</v>
      </c>
      <c r="E70" s="11">
        <v>6.79</v>
      </c>
      <c r="F70" s="11">
        <v>6.7</v>
      </c>
      <c r="G70" s="11">
        <v>6.7</v>
      </c>
      <c r="H70" s="32">
        <v>108.54</v>
      </c>
      <c r="I70" s="33"/>
    </row>
    <row r="71" s="21" customFormat="1" ht="17" customHeight="1" spans="1:9">
      <c r="A71" s="11">
        <v>68</v>
      </c>
      <c r="B71" s="11" t="s">
        <v>604</v>
      </c>
      <c r="C71" s="14" t="s">
        <v>538</v>
      </c>
      <c r="D71" s="11">
        <v>11</v>
      </c>
      <c r="E71" s="11">
        <v>11.81</v>
      </c>
      <c r="F71" s="11">
        <v>11</v>
      </c>
      <c r="G71" s="11">
        <v>11</v>
      </c>
      <c r="H71" s="32">
        <v>178.2</v>
      </c>
      <c r="I71" s="33"/>
    </row>
    <row r="72" s="21" customFormat="1" ht="17" customHeight="1" spans="1:9">
      <c r="A72" s="11">
        <v>69</v>
      </c>
      <c r="B72" s="11" t="s">
        <v>605</v>
      </c>
      <c r="C72" s="14" t="s">
        <v>538</v>
      </c>
      <c r="D72" s="11">
        <v>20</v>
      </c>
      <c r="E72" s="11">
        <v>13.17</v>
      </c>
      <c r="F72" s="11">
        <v>20</v>
      </c>
      <c r="G72" s="11">
        <f>20-6.83</f>
        <v>13.17</v>
      </c>
      <c r="H72" s="32">
        <v>213.354</v>
      </c>
      <c r="I72" s="33"/>
    </row>
    <row r="73" s="21" customFormat="1" ht="17" customHeight="1" spans="1:9">
      <c r="A73" s="11">
        <v>70</v>
      </c>
      <c r="B73" s="11" t="s">
        <v>606</v>
      </c>
      <c r="C73" s="14" t="s">
        <v>538</v>
      </c>
      <c r="D73" s="11">
        <v>18</v>
      </c>
      <c r="E73" s="11">
        <v>18.62</v>
      </c>
      <c r="F73" s="11">
        <v>18</v>
      </c>
      <c r="G73" s="11">
        <v>18</v>
      </c>
      <c r="H73" s="32">
        <v>291.6</v>
      </c>
      <c r="I73" s="33"/>
    </row>
    <row r="74" s="21" customFormat="1" ht="17" customHeight="1" spans="1:9">
      <c r="A74" s="11">
        <v>71</v>
      </c>
      <c r="B74" s="11" t="s">
        <v>607</v>
      </c>
      <c r="C74" s="14" t="s">
        <v>538</v>
      </c>
      <c r="D74" s="11">
        <v>52.5</v>
      </c>
      <c r="E74" s="11">
        <v>6.59</v>
      </c>
      <c r="F74" s="11">
        <v>52.5</v>
      </c>
      <c r="G74" s="40">
        <f>F74-10-11-10-7-8</f>
        <v>6.5</v>
      </c>
      <c r="H74" s="32">
        <v>105.3</v>
      </c>
      <c r="I74" s="33"/>
    </row>
    <row r="75" s="21" customFormat="1" ht="17" customHeight="1" spans="1:9">
      <c r="A75" s="11">
        <v>72</v>
      </c>
      <c r="B75" s="11" t="s">
        <v>608</v>
      </c>
      <c r="C75" s="14" t="s">
        <v>538</v>
      </c>
      <c r="D75" s="11">
        <v>7.7</v>
      </c>
      <c r="E75" s="11">
        <v>7.74</v>
      </c>
      <c r="F75" s="11">
        <v>7.7</v>
      </c>
      <c r="G75" s="11">
        <v>7.7</v>
      </c>
      <c r="H75" s="32">
        <v>124.74</v>
      </c>
      <c r="I75" s="33"/>
    </row>
    <row r="76" s="21" customFormat="1" ht="17" customHeight="1" spans="1:9">
      <c r="A76" s="11">
        <v>73</v>
      </c>
      <c r="B76" s="11" t="s">
        <v>609</v>
      </c>
      <c r="C76" s="14" t="s">
        <v>538</v>
      </c>
      <c r="D76" s="11">
        <v>8</v>
      </c>
      <c r="E76" s="11">
        <v>8.95</v>
      </c>
      <c r="F76" s="11">
        <v>8</v>
      </c>
      <c r="G76" s="11">
        <v>8</v>
      </c>
      <c r="H76" s="32">
        <v>129.6</v>
      </c>
      <c r="I76" s="33"/>
    </row>
    <row r="77" s="21" customFormat="1" ht="17" customHeight="1" spans="1:9">
      <c r="A77" s="11">
        <v>74</v>
      </c>
      <c r="B77" s="11" t="s">
        <v>610</v>
      </c>
      <c r="C77" s="14" t="s">
        <v>538</v>
      </c>
      <c r="D77" s="11">
        <v>8.3</v>
      </c>
      <c r="E77" s="11">
        <v>14.13</v>
      </c>
      <c r="F77" s="11">
        <v>8.3</v>
      </c>
      <c r="G77" s="11">
        <v>8.3</v>
      </c>
      <c r="H77" s="32">
        <v>134.46</v>
      </c>
      <c r="I77" s="33"/>
    </row>
    <row r="78" s="21" customFormat="1" ht="17" customHeight="1" spans="1:9">
      <c r="A78" s="11">
        <v>75</v>
      </c>
      <c r="B78" s="11" t="s">
        <v>611</v>
      </c>
      <c r="C78" s="14" t="s">
        <v>538</v>
      </c>
      <c r="D78" s="11">
        <v>13</v>
      </c>
      <c r="E78" s="11">
        <v>13.21</v>
      </c>
      <c r="F78" s="11">
        <v>13</v>
      </c>
      <c r="G78" s="11">
        <v>13</v>
      </c>
      <c r="H78" s="32">
        <v>210.6</v>
      </c>
      <c r="I78" s="33"/>
    </row>
    <row r="79" s="21" customFormat="1" ht="17" customHeight="1" spans="1:9">
      <c r="A79" s="11">
        <v>76</v>
      </c>
      <c r="B79" s="11" t="s">
        <v>612</v>
      </c>
      <c r="C79" s="14" t="s">
        <v>538</v>
      </c>
      <c r="D79" s="11">
        <v>8</v>
      </c>
      <c r="E79" s="11">
        <v>10.88</v>
      </c>
      <c r="F79" s="11">
        <v>8</v>
      </c>
      <c r="G79" s="11">
        <v>8</v>
      </c>
      <c r="H79" s="32">
        <v>129.6</v>
      </c>
      <c r="I79" s="33"/>
    </row>
    <row r="80" s="21" customFormat="1" ht="17" customHeight="1" spans="1:9">
      <c r="A80" s="11">
        <v>77</v>
      </c>
      <c r="B80" s="11" t="s">
        <v>613</v>
      </c>
      <c r="C80" s="14" t="s">
        <v>538</v>
      </c>
      <c r="D80" s="11">
        <v>12</v>
      </c>
      <c r="E80" s="11">
        <v>10.15</v>
      </c>
      <c r="F80" s="11">
        <v>12</v>
      </c>
      <c r="G80" s="11">
        <v>10.15</v>
      </c>
      <c r="H80" s="32">
        <v>164.43</v>
      </c>
      <c r="I80" s="33"/>
    </row>
    <row r="81" s="21" customFormat="1" ht="17" customHeight="1" spans="1:9">
      <c r="A81" s="11">
        <v>78</v>
      </c>
      <c r="B81" s="11" t="s">
        <v>614</v>
      </c>
      <c r="C81" s="14" t="s">
        <v>538</v>
      </c>
      <c r="D81" s="11">
        <v>17</v>
      </c>
      <c r="E81" s="11">
        <v>17.03</v>
      </c>
      <c r="F81" s="11">
        <v>17</v>
      </c>
      <c r="G81" s="11">
        <v>17</v>
      </c>
      <c r="H81" s="32">
        <v>275.4</v>
      </c>
      <c r="I81" s="33"/>
    </row>
    <row r="82" s="21" customFormat="1" ht="17" customHeight="1" spans="1:9">
      <c r="A82" s="11">
        <v>79</v>
      </c>
      <c r="B82" s="11" t="s">
        <v>615</v>
      </c>
      <c r="C82" s="14" t="s">
        <v>538</v>
      </c>
      <c r="D82" s="11">
        <v>9.5</v>
      </c>
      <c r="E82" s="11">
        <v>9.63</v>
      </c>
      <c r="F82" s="11">
        <v>9.5</v>
      </c>
      <c r="G82" s="11">
        <v>9.5</v>
      </c>
      <c r="H82" s="32">
        <v>153.9</v>
      </c>
      <c r="I82" s="33"/>
    </row>
    <row r="83" s="21" customFormat="1" ht="17" customHeight="1" spans="1:9">
      <c r="A83" s="11">
        <v>80</v>
      </c>
      <c r="B83" s="11" t="s">
        <v>616</v>
      </c>
      <c r="C83" s="14" t="s">
        <v>538</v>
      </c>
      <c r="D83" s="11">
        <v>9</v>
      </c>
      <c r="E83" s="11">
        <v>11.42</v>
      </c>
      <c r="F83" s="11">
        <v>9</v>
      </c>
      <c r="G83" s="11">
        <v>9</v>
      </c>
      <c r="H83" s="32">
        <v>145.8</v>
      </c>
      <c r="I83" s="33"/>
    </row>
    <row r="84" s="21" customFormat="1" ht="17" customHeight="1" spans="1:9">
      <c r="A84" s="11">
        <v>81</v>
      </c>
      <c r="B84" s="11" t="s">
        <v>617</v>
      </c>
      <c r="C84" s="14" t="s">
        <v>538</v>
      </c>
      <c r="D84" s="11">
        <v>5</v>
      </c>
      <c r="E84" s="11">
        <v>5.14</v>
      </c>
      <c r="F84" s="11">
        <v>5</v>
      </c>
      <c r="G84" s="11">
        <v>5</v>
      </c>
      <c r="H84" s="32">
        <v>81</v>
      </c>
      <c r="I84" s="33"/>
    </row>
    <row r="85" s="21" customFormat="1" ht="17" customHeight="1" spans="1:9">
      <c r="A85" s="11">
        <v>82</v>
      </c>
      <c r="B85" s="11" t="s">
        <v>618</v>
      </c>
      <c r="C85" s="14" t="s">
        <v>538</v>
      </c>
      <c r="D85" s="11">
        <v>31</v>
      </c>
      <c r="E85" s="11">
        <v>11.43</v>
      </c>
      <c r="F85" s="11">
        <v>31</v>
      </c>
      <c r="G85" s="11">
        <f>F85-10.1-9.9</f>
        <v>11</v>
      </c>
      <c r="H85" s="32">
        <v>178.2</v>
      </c>
      <c r="I85" s="33"/>
    </row>
    <row r="86" s="21" customFormat="1" ht="17" customHeight="1" spans="1:9">
      <c r="A86" s="11">
        <v>83</v>
      </c>
      <c r="B86" s="11" t="s">
        <v>619</v>
      </c>
      <c r="C86" s="14" t="s">
        <v>538</v>
      </c>
      <c r="D86" s="11">
        <v>11.2</v>
      </c>
      <c r="E86" s="11">
        <v>11.26</v>
      </c>
      <c r="F86" s="11">
        <v>11.2</v>
      </c>
      <c r="G86" s="11">
        <v>11.2</v>
      </c>
      <c r="H86" s="32">
        <v>181.44</v>
      </c>
      <c r="I86" s="33"/>
    </row>
    <row r="87" s="21" customFormat="1" ht="17" customHeight="1" spans="1:9">
      <c r="A87" s="11">
        <v>84</v>
      </c>
      <c r="B87" s="11" t="s">
        <v>620</v>
      </c>
      <c r="C87" s="14" t="s">
        <v>538</v>
      </c>
      <c r="D87" s="11">
        <v>15.5</v>
      </c>
      <c r="E87" s="11">
        <v>7.45</v>
      </c>
      <c r="F87" s="11">
        <v>15.5</v>
      </c>
      <c r="G87" s="11">
        <v>7.45</v>
      </c>
      <c r="H87" s="32">
        <v>120.69</v>
      </c>
      <c r="I87" s="33"/>
    </row>
    <row r="88" s="21" customFormat="1" ht="17" customHeight="1" spans="1:9">
      <c r="A88" s="11">
        <v>85</v>
      </c>
      <c r="B88" s="11" t="s">
        <v>621</v>
      </c>
      <c r="C88" s="14" t="s">
        <v>538</v>
      </c>
      <c r="D88" s="11">
        <v>19.7</v>
      </c>
      <c r="E88" s="11">
        <v>7.12</v>
      </c>
      <c r="F88" s="11">
        <v>19.7</v>
      </c>
      <c r="G88" s="11">
        <f>F88-9.2-2.4-1</f>
        <v>7.1</v>
      </c>
      <c r="H88" s="32">
        <v>115.02</v>
      </c>
      <c r="I88" s="33"/>
    </row>
    <row r="89" s="21" customFormat="1" ht="17" customHeight="1" spans="1:9">
      <c r="A89" s="11">
        <v>86</v>
      </c>
      <c r="B89" s="11" t="s">
        <v>622</v>
      </c>
      <c r="C89" s="14" t="s">
        <v>538</v>
      </c>
      <c r="D89" s="11">
        <v>2.6</v>
      </c>
      <c r="E89" s="11">
        <v>7.22</v>
      </c>
      <c r="F89" s="11">
        <v>2.6</v>
      </c>
      <c r="G89" s="11">
        <v>2.6</v>
      </c>
      <c r="H89" s="32">
        <v>42.12</v>
      </c>
      <c r="I89" s="33"/>
    </row>
    <row r="90" s="21" customFormat="1" ht="17" customHeight="1" spans="1:9">
      <c r="A90" s="11">
        <v>87</v>
      </c>
      <c r="B90" s="11" t="s">
        <v>623</v>
      </c>
      <c r="C90" s="14" t="s">
        <v>538</v>
      </c>
      <c r="D90" s="11">
        <v>6</v>
      </c>
      <c r="E90" s="11">
        <v>10.43</v>
      </c>
      <c r="F90" s="11">
        <v>6</v>
      </c>
      <c r="G90" s="11">
        <v>6</v>
      </c>
      <c r="H90" s="32">
        <v>97.2</v>
      </c>
      <c r="I90" s="33"/>
    </row>
    <row r="91" s="21" customFormat="1" ht="17" customHeight="1" spans="1:9">
      <c r="A91" s="11">
        <v>88</v>
      </c>
      <c r="B91" s="11" t="s">
        <v>624</v>
      </c>
      <c r="C91" s="14" t="s">
        <v>538</v>
      </c>
      <c r="D91" s="11">
        <v>18</v>
      </c>
      <c r="E91" s="11">
        <v>18.71</v>
      </c>
      <c r="F91" s="11">
        <v>18</v>
      </c>
      <c r="G91" s="11">
        <v>18</v>
      </c>
      <c r="H91" s="32">
        <v>291.6</v>
      </c>
      <c r="I91" s="33"/>
    </row>
    <row r="92" s="21" customFormat="1" ht="17" customHeight="1" spans="1:9">
      <c r="A92" s="11">
        <v>89</v>
      </c>
      <c r="B92" s="11" t="s">
        <v>625</v>
      </c>
      <c r="C92" s="14" t="s">
        <v>538</v>
      </c>
      <c r="D92" s="11">
        <v>4</v>
      </c>
      <c r="E92" s="11">
        <v>9.03</v>
      </c>
      <c r="F92" s="11">
        <v>4</v>
      </c>
      <c r="G92" s="11">
        <v>4</v>
      </c>
      <c r="H92" s="32">
        <v>64.8</v>
      </c>
      <c r="I92" s="33"/>
    </row>
    <row r="93" s="21" customFormat="1" ht="17" customHeight="1" spans="1:9">
      <c r="A93" s="11">
        <v>90</v>
      </c>
      <c r="B93" s="11" t="s">
        <v>626</v>
      </c>
      <c r="C93" s="14" t="s">
        <v>538</v>
      </c>
      <c r="D93" s="11">
        <v>17.7</v>
      </c>
      <c r="E93" s="11">
        <v>5.74</v>
      </c>
      <c r="F93" s="11">
        <v>17.7</v>
      </c>
      <c r="G93" s="11">
        <v>5.7</v>
      </c>
      <c r="H93" s="32">
        <v>92.34</v>
      </c>
      <c r="I93" s="33"/>
    </row>
    <row r="94" s="21" customFormat="1" ht="17" customHeight="1" spans="1:9">
      <c r="A94" s="11">
        <v>91</v>
      </c>
      <c r="B94" s="11" t="s">
        <v>627</v>
      </c>
      <c r="C94" s="14" t="s">
        <v>538</v>
      </c>
      <c r="D94" s="11">
        <v>6</v>
      </c>
      <c r="E94" s="11">
        <v>9.88</v>
      </c>
      <c r="F94" s="11">
        <v>6</v>
      </c>
      <c r="G94" s="11">
        <v>6</v>
      </c>
      <c r="H94" s="32">
        <v>97.2</v>
      </c>
      <c r="I94" s="33"/>
    </row>
    <row r="95" s="21" customFormat="1" ht="17" customHeight="1" spans="1:9">
      <c r="A95" s="11">
        <v>92</v>
      </c>
      <c r="B95" s="11" t="s">
        <v>628</v>
      </c>
      <c r="C95" s="14" t="s">
        <v>538</v>
      </c>
      <c r="D95" s="11">
        <v>11.5</v>
      </c>
      <c r="E95" s="11">
        <v>8.16</v>
      </c>
      <c r="F95" s="11">
        <v>11.5</v>
      </c>
      <c r="G95" s="11">
        <f>F95-3.4</f>
        <v>8.1</v>
      </c>
      <c r="H95" s="32">
        <v>131.22</v>
      </c>
      <c r="I95" s="33"/>
    </row>
    <row r="96" s="21" customFormat="1" ht="17" customHeight="1" spans="1:9">
      <c r="A96" s="11">
        <v>93</v>
      </c>
      <c r="B96" s="11" t="s">
        <v>629</v>
      </c>
      <c r="C96" s="14" t="s">
        <v>538</v>
      </c>
      <c r="D96" s="11">
        <v>13</v>
      </c>
      <c r="E96" s="11">
        <v>7.62</v>
      </c>
      <c r="F96" s="11">
        <v>13</v>
      </c>
      <c r="G96" s="11">
        <v>7.62</v>
      </c>
      <c r="H96" s="32">
        <v>123.444</v>
      </c>
      <c r="I96" s="33"/>
    </row>
    <row r="97" s="21" customFormat="1" ht="17" customHeight="1" spans="1:9">
      <c r="A97" s="11">
        <v>94</v>
      </c>
      <c r="B97" s="11" t="s">
        <v>630</v>
      </c>
      <c r="C97" s="14" t="s">
        <v>538</v>
      </c>
      <c r="D97" s="11">
        <v>22.5</v>
      </c>
      <c r="E97" s="11">
        <v>12.58</v>
      </c>
      <c r="F97" s="11">
        <v>22.5</v>
      </c>
      <c r="G97" s="11">
        <v>12.5</v>
      </c>
      <c r="H97" s="32">
        <v>202.5</v>
      </c>
      <c r="I97" s="33"/>
    </row>
    <row r="98" s="21" customFormat="1" ht="17" customHeight="1" spans="1:9">
      <c r="A98" s="11">
        <v>95</v>
      </c>
      <c r="B98" s="11" t="s">
        <v>631</v>
      </c>
      <c r="C98" s="14" t="s">
        <v>538</v>
      </c>
      <c r="D98" s="11">
        <v>22</v>
      </c>
      <c r="E98" s="11">
        <v>16.61</v>
      </c>
      <c r="F98" s="11">
        <v>22</v>
      </c>
      <c r="G98" s="11">
        <v>16</v>
      </c>
      <c r="H98" s="32">
        <v>259.2</v>
      </c>
      <c r="I98" s="33"/>
    </row>
    <row r="99" s="21" customFormat="1" ht="17" customHeight="1" spans="1:9">
      <c r="A99" s="11">
        <v>96</v>
      </c>
      <c r="B99" s="11" t="s">
        <v>632</v>
      </c>
      <c r="C99" s="14" t="s">
        <v>538</v>
      </c>
      <c r="D99" s="11">
        <v>18</v>
      </c>
      <c r="E99" s="11">
        <v>18.43</v>
      </c>
      <c r="F99" s="11">
        <v>18</v>
      </c>
      <c r="G99" s="11">
        <v>18</v>
      </c>
      <c r="H99" s="32">
        <v>291.6</v>
      </c>
      <c r="I99" s="33"/>
    </row>
    <row r="100" s="21" customFormat="1" ht="17" customHeight="1" spans="1:9">
      <c r="A100" s="11">
        <v>97</v>
      </c>
      <c r="B100" s="11" t="s">
        <v>633</v>
      </c>
      <c r="C100" s="14" t="s">
        <v>538</v>
      </c>
      <c r="D100" s="11">
        <v>62.7</v>
      </c>
      <c r="E100" s="11">
        <v>16.09</v>
      </c>
      <c r="F100" s="11">
        <v>62.7</v>
      </c>
      <c r="G100" s="11">
        <f>F100-17.5-2.5-1-1-11.2-13.5</f>
        <v>16</v>
      </c>
      <c r="H100" s="32">
        <v>259.2</v>
      </c>
      <c r="I100" s="33"/>
    </row>
    <row r="101" s="21" customFormat="1" ht="17" customHeight="1" spans="1:9">
      <c r="A101" s="11">
        <v>98</v>
      </c>
      <c r="B101" s="11" t="s">
        <v>634</v>
      </c>
      <c r="C101" s="14" t="s">
        <v>538</v>
      </c>
      <c r="D101" s="11">
        <v>21.5</v>
      </c>
      <c r="E101" s="11">
        <v>13.65</v>
      </c>
      <c r="F101" s="11">
        <v>21.5</v>
      </c>
      <c r="G101" s="11">
        <f>F101-7.99</f>
        <v>13.51</v>
      </c>
      <c r="H101" s="32">
        <v>218.862</v>
      </c>
      <c r="I101" s="33"/>
    </row>
    <row r="102" s="21" customFormat="1" ht="17" customHeight="1" spans="1:9">
      <c r="A102" s="11">
        <v>99</v>
      </c>
      <c r="B102" s="11" t="s">
        <v>635</v>
      </c>
      <c r="C102" s="14" t="s">
        <v>538</v>
      </c>
      <c r="D102" s="11">
        <v>28</v>
      </c>
      <c r="E102" s="11">
        <v>18.24</v>
      </c>
      <c r="F102" s="11">
        <v>28</v>
      </c>
      <c r="G102" s="11">
        <v>18</v>
      </c>
      <c r="H102" s="32">
        <v>291.6</v>
      </c>
      <c r="I102" s="33"/>
    </row>
    <row r="103" s="21" customFormat="1" ht="17" customHeight="1" spans="1:9">
      <c r="A103" s="11">
        <v>100</v>
      </c>
      <c r="B103" s="11" t="s">
        <v>636</v>
      </c>
      <c r="C103" s="14" t="s">
        <v>538</v>
      </c>
      <c r="D103" s="11">
        <v>29</v>
      </c>
      <c r="E103" s="11">
        <v>14.74</v>
      </c>
      <c r="F103" s="11">
        <v>29</v>
      </c>
      <c r="G103" s="11">
        <v>14.74</v>
      </c>
      <c r="H103" s="32">
        <v>238.788</v>
      </c>
      <c r="I103" s="33"/>
    </row>
    <row r="104" s="21" customFormat="1" ht="17" customHeight="1" spans="1:9">
      <c r="A104" s="11">
        <v>101</v>
      </c>
      <c r="B104" s="11" t="s">
        <v>637</v>
      </c>
      <c r="C104" s="14" t="s">
        <v>538</v>
      </c>
      <c r="D104" s="11">
        <v>15.6</v>
      </c>
      <c r="E104" s="11">
        <v>16.08</v>
      </c>
      <c r="F104" s="11">
        <v>15.6</v>
      </c>
      <c r="G104" s="11">
        <v>15.6</v>
      </c>
      <c r="H104" s="32">
        <v>252.72</v>
      </c>
      <c r="I104" s="33"/>
    </row>
    <row r="105" s="21" customFormat="1" ht="17" customHeight="1" spans="1:9">
      <c r="A105" s="11">
        <v>102</v>
      </c>
      <c r="B105" s="11" t="s">
        <v>638</v>
      </c>
      <c r="C105" s="14" t="s">
        <v>538</v>
      </c>
      <c r="D105" s="11">
        <v>10.7</v>
      </c>
      <c r="E105" s="11">
        <v>10.78</v>
      </c>
      <c r="F105" s="11">
        <v>10.7</v>
      </c>
      <c r="G105" s="11">
        <v>10.7</v>
      </c>
      <c r="H105" s="32">
        <v>173.34</v>
      </c>
      <c r="I105" s="33"/>
    </row>
    <row r="106" s="21" customFormat="1" ht="17" customHeight="1" spans="1:9">
      <c r="A106" s="11">
        <v>103</v>
      </c>
      <c r="B106" s="11" t="s">
        <v>639</v>
      </c>
      <c r="C106" s="14" t="s">
        <v>538</v>
      </c>
      <c r="D106" s="11">
        <v>14.3</v>
      </c>
      <c r="E106" s="11">
        <v>14.3</v>
      </c>
      <c r="F106" s="11">
        <v>14.3</v>
      </c>
      <c r="G106" s="11">
        <v>14.3</v>
      </c>
      <c r="H106" s="32">
        <v>231.66</v>
      </c>
      <c r="I106" s="33"/>
    </row>
    <row r="107" s="21" customFormat="1" ht="17" customHeight="1" spans="1:9">
      <c r="A107" s="11">
        <v>104</v>
      </c>
      <c r="B107" s="11" t="s">
        <v>640</v>
      </c>
      <c r="C107" s="14" t="s">
        <v>538</v>
      </c>
      <c r="D107" s="11">
        <v>18</v>
      </c>
      <c r="E107" s="11">
        <v>18.16</v>
      </c>
      <c r="F107" s="11">
        <v>18</v>
      </c>
      <c r="G107" s="11">
        <v>18</v>
      </c>
      <c r="H107" s="32">
        <v>291.6</v>
      </c>
      <c r="I107" s="33"/>
    </row>
    <row r="108" s="21" customFormat="1" ht="17" customHeight="1" spans="1:9">
      <c r="A108" s="11">
        <v>105</v>
      </c>
      <c r="B108" s="11" t="s">
        <v>641</v>
      </c>
      <c r="C108" s="14" t="s">
        <v>538</v>
      </c>
      <c r="D108" s="11">
        <v>6</v>
      </c>
      <c r="E108" s="11">
        <v>11.23</v>
      </c>
      <c r="F108" s="11">
        <v>6</v>
      </c>
      <c r="G108" s="11">
        <v>6</v>
      </c>
      <c r="H108" s="32">
        <v>97.2</v>
      </c>
      <c r="I108" s="33"/>
    </row>
    <row r="109" s="21" customFormat="1" ht="17" customHeight="1" spans="1:9">
      <c r="A109" s="11">
        <v>106</v>
      </c>
      <c r="B109" s="11" t="s">
        <v>642</v>
      </c>
      <c r="C109" s="14" t="s">
        <v>538</v>
      </c>
      <c r="D109" s="11">
        <v>22</v>
      </c>
      <c r="E109" s="11">
        <v>22.32</v>
      </c>
      <c r="F109" s="11">
        <v>22</v>
      </c>
      <c r="G109" s="40">
        <v>22</v>
      </c>
      <c r="H109" s="32">
        <v>356.4</v>
      </c>
      <c r="I109" s="33"/>
    </row>
    <row r="110" s="21" customFormat="1" ht="17" customHeight="1" spans="1:9">
      <c r="A110" s="11">
        <v>107</v>
      </c>
      <c r="B110" s="11" t="s">
        <v>643</v>
      </c>
      <c r="C110" s="14" t="s">
        <v>538</v>
      </c>
      <c r="D110" s="11">
        <v>5.5</v>
      </c>
      <c r="E110" s="11">
        <v>12.07</v>
      </c>
      <c r="F110" s="11">
        <v>5.5</v>
      </c>
      <c r="G110" s="11">
        <v>5.5</v>
      </c>
      <c r="H110" s="32">
        <v>89.1</v>
      </c>
      <c r="I110" s="33"/>
    </row>
    <row r="111" s="21" customFormat="1" ht="17" customHeight="1" spans="1:9">
      <c r="A111" s="11">
        <v>108</v>
      </c>
      <c r="B111" s="11" t="s">
        <v>644</v>
      </c>
      <c r="C111" s="14" t="s">
        <v>538</v>
      </c>
      <c r="D111" s="11">
        <v>8</v>
      </c>
      <c r="E111" s="11">
        <v>16.31</v>
      </c>
      <c r="F111" s="11">
        <v>8</v>
      </c>
      <c r="G111" s="11">
        <v>8</v>
      </c>
      <c r="H111" s="32">
        <v>129.6</v>
      </c>
      <c r="I111" s="33"/>
    </row>
    <row r="112" s="21" customFormat="1" ht="17" customHeight="1" spans="1:9">
      <c r="A112" s="11">
        <v>109</v>
      </c>
      <c r="B112" s="11" t="s">
        <v>645</v>
      </c>
      <c r="C112" s="14" t="s">
        <v>538</v>
      </c>
      <c r="D112" s="11">
        <v>18</v>
      </c>
      <c r="E112" s="11">
        <v>8.72</v>
      </c>
      <c r="F112" s="11">
        <v>18</v>
      </c>
      <c r="G112" s="11">
        <v>8.72</v>
      </c>
      <c r="H112" s="32">
        <v>141.264</v>
      </c>
      <c r="I112" s="33"/>
    </row>
    <row r="113" s="21" customFormat="1" ht="17" customHeight="1" spans="1:9">
      <c r="A113" s="11">
        <v>110</v>
      </c>
      <c r="B113" s="11" t="s">
        <v>646</v>
      </c>
      <c r="C113" s="14" t="s">
        <v>538</v>
      </c>
      <c r="D113" s="11">
        <v>4</v>
      </c>
      <c r="E113" s="11">
        <v>5.61</v>
      </c>
      <c r="F113" s="11">
        <v>4</v>
      </c>
      <c r="G113" s="11">
        <v>4</v>
      </c>
      <c r="H113" s="32">
        <v>64.8</v>
      </c>
      <c r="I113" s="33"/>
    </row>
    <row r="114" s="21" customFormat="1" ht="17" customHeight="1" spans="1:9">
      <c r="A114" s="11">
        <v>111</v>
      </c>
      <c r="B114" s="11" t="s">
        <v>647</v>
      </c>
      <c r="C114" s="14" t="s">
        <v>538</v>
      </c>
      <c r="D114" s="11">
        <v>40</v>
      </c>
      <c r="E114" s="11">
        <v>20.64</v>
      </c>
      <c r="F114" s="11">
        <v>40</v>
      </c>
      <c r="G114" s="11">
        <v>20.64</v>
      </c>
      <c r="H114" s="32">
        <v>334.368</v>
      </c>
      <c r="I114" s="33"/>
    </row>
    <row r="115" s="21" customFormat="1" ht="17" customHeight="1" spans="1:9">
      <c r="A115" s="11">
        <v>112</v>
      </c>
      <c r="B115" s="11" t="s">
        <v>648</v>
      </c>
      <c r="C115" s="14" t="s">
        <v>538</v>
      </c>
      <c r="D115" s="11">
        <v>9.2</v>
      </c>
      <c r="E115" s="11">
        <v>9.28</v>
      </c>
      <c r="F115" s="11">
        <v>9.2</v>
      </c>
      <c r="G115" s="11">
        <v>9.2</v>
      </c>
      <c r="H115" s="32">
        <v>149.04</v>
      </c>
      <c r="I115" s="33"/>
    </row>
    <row r="116" s="21" customFormat="1" ht="17" customHeight="1" spans="1:9">
      <c r="A116" s="11">
        <v>113</v>
      </c>
      <c r="B116" s="11" t="s">
        <v>649</v>
      </c>
      <c r="C116" s="14" t="s">
        <v>538</v>
      </c>
      <c r="D116" s="11">
        <v>6</v>
      </c>
      <c r="E116" s="11">
        <v>6.63</v>
      </c>
      <c r="F116" s="11">
        <v>6</v>
      </c>
      <c r="G116" s="11">
        <v>6</v>
      </c>
      <c r="H116" s="32">
        <v>97.2</v>
      </c>
      <c r="I116" s="33"/>
    </row>
    <row r="117" s="21" customFormat="1" ht="17" customHeight="1" spans="1:9">
      <c r="A117" s="11">
        <v>114</v>
      </c>
      <c r="B117" s="11" t="s">
        <v>650</v>
      </c>
      <c r="C117" s="14" t="s">
        <v>538</v>
      </c>
      <c r="D117" s="11">
        <v>16.7</v>
      </c>
      <c r="E117" s="11">
        <v>16.75</v>
      </c>
      <c r="F117" s="11">
        <v>16.7</v>
      </c>
      <c r="G117" s="11">
        <v>16.7</v>
      </c>
      <c r="H117" s="32">
        <v>270.54</v>
      </c>
      <c r="I117" s="33"/>
    </row>
    <row r="118" s="21" customFormat="1" ht="17" customHeight="1" spans="1:9">
      <c r="A118" s="11">
        <v>115</v>
      </c>
      <c r="B118" s="11" t="s">
        <v>651</v>
      </c>
      <c r="C118" s="14" t="s">
        <v>538</v>
      </c>
      <c r="D118" s="11">
        <v>23.4</v>
      </c>
      <c r="E118" s="11">
        <v>23.42</v>
      </c>
      <c r="F118" s="11">
        <v>23.4</v>
      </c>
      <c r="G118" s="11">
        <v>23.4</v>
      </c>
      <c r="H118" s="32">
        <v>379.08</v>
      </c>
      <c r="I118" s="33"/>
    </row>
    <row r="119" s="21" customFormat="1" ht="17" customHeight="1" spans="1:9">
      <c r="A119" s="11">
        <v>116</v>
      </c>
      <c r="B119" s="11" t="s">
        <v>652</v>
      </c>
      <c r="C119" s="14" t="s">
        <v>538</v>
      </c>
      <c r="D119" s="11">
        <v>8.6</v>
      </c>
      <c r="E119" s="11">
        <v>8.68</v>
      </c>
      <c r="F119" s="11">
        <v>8.6</v>
      </c>
      <c r="G119" s="11">
        <v>8.6</v>
      </c>
      <c r="H119" s="32">
        <v>139.32</v>
      </c>
      <c r="I119" s="33"/>
    </row>
    <row r="120" s="21" customFormat="1" ht="17" customHeight="1" spans="1:9">
      <c r="A120" s="11">
        <v>117</v>
      </c>
      <c r="B120" s="11" t="s">
        <v>653</v>
      </c>
      <c r="C120" s="14" t="s">
        <v>538</v>
      </c>
      <c r="D120" s="11">
        <v>8</v>
      </c>
      <c r="E120" s="11">
        <v>10.71</v>
      </c>
      <c r="F120" s="11">
        <v>8</v>
      </c>
      <c r="G120" s="11">
        <v>8</v>
      </c>
      <c r="H120" s="32">
        <v>129.6</v>
      </c>
      <c r="I120" s="33"/>
    </row>
    <row r="121" s="21" customFormat="1" ht="17" customHeight="1" spans="1:9">
      <c r="A121" s="11">
        <v>118</v>
      </c>
      <c r="B121" s="11" t="s">
        <v>654</v>
      </c>
      <c r="C121" s="14" t="s">
        <v>538</v>
      </c>
      <c r="D121" s="11">
        <v>11</v>
      </c>
      <c r="E121" s="11">
        <v>11.16</v>
      </c>
      <c r="F121" s="11">
        <v>11</v>
      </c>
      <c r="G121" s="11">
        <v>11</v>
      </c>
      <c r="H121" s="32">
        <v>178.2</v>
      </c>
      <c r="I121" s="33"/>
    </row>
    <row r="122" s="21" customFormat="1" ht="17" customHeight="1" spans="1:9">
      <c r="A122" s="11">
        <v>119</v>
      </c>
      <c r="B122" s="11" t="s">
        <v>655</v>
      </c>
      <c r="C122" s="14" t="s">
        <v>538</v>
      </c>
      <c r="D122" s="11">
        <v>10</v>
      </c>
      <c r="E122" s="11">
        <v>13.33</v>
      </c>
      <c r="F122" s="11">
        <v>10</v>
      </c>
      <c r="G122" s="11">
        <v>10</v>
      </c>
      <c r="H122" s="32">
        <v>162</v>
      </c>
      <c r="I122" s="33"/>
    </row>
    <row r="123" s="21" customFormat="1" ht="17" customHeight="1" spans="1:9">
      <c r="A123" s="11">
        <v>120</v>
      </c>
      <c r="B123" s="11" t="s">
        <v>656</v>
      </c>
      <c r="C123" s="14" t="s">
        <v>538</v>
      </c>
      <c r="D123" s="11">
        <v>16.8</v>
      </c>
      <c r="E123" s="11">
        <v>11.89</v>
      </c>
      <c r="F123" s="11">
        <v>16.8</v>
      </c>
      <c r="G123" s="11">
        <v>11.8</v>
      </c>
      <c r="H123" s="32">
        <v>191.16</v>
      </c>
      <c r="I123" s="33"/>
    </row>
    <row r="124" s="21" customFormat="1" ht="17" customHeight="1" spans="1:9">
      <c r="A124" s="11">
        <v>121</v>
      </c>
      <c r="B124" s="11" t="s">
        <v>657</v>
      </c>
      <c r="C124" s="14" t="s">
        <v>538</v>
      </c>
      <c r="D124" s="11">
        <v>15.7</v>
      </c>
      <c r="E124" s="11">
        <v>5.74</v>
      </c>
      <c r="F124" s="11">
        <v>15.7</v>
      </c>
      <c r="G124" s="11">
        <v>5.7</v>
      </c>
      <c r="H124" s="32">
        <v>92.34</v>
      </c>
      <c r="I124" s="33"/>
    </row>
    <row r="125" s="21" customFormat="1" ht="17" customHeight="1" spans="1:9">
      <c r="A125" s="11">
        <v>122</v>
      </c>
      <c r="B125" s="11" t="s">
        <v>658</v>
      </c>
      <c r="C125" s="14" t="s">
        <v>538</v>
      </c>
      <c r="D125" s="11">
        <v>7.5</v>
      </c>
      <c r="E125" s="11">
        <v>7.58</v>
      </c>
      <c r="F125" s="11">
        <v>7.5</v>
      </c>
      <c r="G125" s="11">
        <v>7.5</v>
      </c>
      <c r="H125" s="32">
        <v>121.5</v>
      </c>
      <c r="I125" s="33"/>
    </row>
    <row r="126" s="21" customFormat="1" ht="17" customHeight="1" spans="1:9">
      <c r="A126" s="11">
        <v>123</v>
      </c>
      <c r="B126" s="11" t="s">
        <v>659</v>
      </c>
      <c r="C126" s="14" t="s">
        <v>538</v>
      </c>
      <c r="D126" s="11">
        <v>12</v>
      </c>
      <c r="E126" s="11">
        <v>13.68</v>
      </c>
      <c r="F126" s="11">
        <v>12</v>
      </c>
      <c r="G126" s="11">
        <v>12</v>
      </c>
      <c r="H126" s="32">
        <v>194.4</v>
      </c>
      <c r="I126" s="33"/>
    </row>
    <row r="127" s="21" customFormat="1" ht="17" customHeight="1" spans="1:9">
      <c r="A127" s="11">
        <v>124</v>
      </c>
      <c r="B127" s="11" t="s">
        <v>660</v>
      </c>
      <c r="C127" s="14" t="s">
        <v>538</v>
      </c>
      <c r="D127" s="11">
        <v>7.3</v>
      </c>
      <c r="E127" s="11">
        <v>7.36</v>
      </c>
      <c r="F127" s="11">
        <v>7.3</v>
      </c>
      <c r="G127" s="11">
        <v>7.3</v>
      </c>
      <c r="H127" s="32">
        <v>118.26</v>
      </c>
      <c r="I127" s="33"/>
    </row>
    <row r="128" s="21" customFormat="1" ht="17" customHeight="1" spans="1:9">
      <c r="A128" s="11">
        <v>125</v>
      </c>
      <c r="B128" s="11" t="s">
        <v>661</v>
      </c>
      <c r="C128" s="14" t="s">
        <v>538</v>
      </c>
      <c r="D128" s="11">
        <v>11.4</v>
      </c>
      <c r="E128" s="11">
        <v>10</v>
      </c>
      <c r="F128" s="11">
        <v>11.4</v>
      </c>
      <c r="G128" s="11">
        <v>10</v>
      </c>
      <c r="H128" s="32">
        <v>162</v>
      </c>
      <c r="I128" s="33"/>
    </row>
    <row r="129" s="21" customFormat="1" ht="17" customHeight="1" spans="1:9">
      <c r="A129" s="11">
        <v>126</v>
      </c>
      <c r="B129" s="11" t="s">
        <v>662</v>
      </c>
      <c r="C129" s="14" t="s">
        <v>538</v>
      </c>
      <c r="D129" s="11">
        <v>16.9</v>
      </c>
      <c r="E129" s="11">
        <v>13.3</v>
      </c>
      <c r="F129" s="11">
        <v>16.9</v>
      </c>
      <c r="G129" s="11">
        <v>13.3</v>
      </c>
      <c r="H129" s="32">
        <v>215.46</v>
      </c>
      <c r="I129" s="33"/>
    </row>
    <row r="130" s="21" customFormat="1" ht="17" customHeight="1" spans="1:9">
      <c r="A130" s="11">
        <v>127</v>
      </c>
      <c r="B130" s="11" t="s">
        <v>663</v>
      </c>
      <c r="C130" s="14" t="s">
        <v>538</v>
      </c>
      <c r="D130" s="11">
        <v>22.3</v>
      </c>
      <c r="E130" s="11">
        <v>15.36</v>
      </c>
      <c r="F130" s="11">
        <v>22.3</v>
      </c>
      <c r="G130" s="11">
        <v>15.3</v>
      </c>
      <c r="H130" s="32">
        <v>247.86</v>
      </c>
      <c r="I130" s="33"/>
    </row>
    <row r="131" s="21" customFormat="1" ht="17" customHeight="1" spans="1:9">
      <c r="A131" s="11">
        <v>128</v>
      </c>
      <c r="B131" s="11" t="s">
        <v>664</v>
      </c>
      <c r="C131" s="14" t="s">
        <v>538</v>
      </c>
      <c r="D131" s="11">
        <v>5.5</v>
      </c>
      <c r="E131" s="11">
        <v>10.08</v>
      </c>
      <c r="F131" s="11">
        <v>5.5</v>
      </c>
      <c r="G131" s="11">
        <v>5.5</v>
      </c>
      <c r="H131" s="32">
        <v>89.1</v>
      </c>
      <c r="I131" s="33"/>
    </row>
    <row r="132" s="21" customFormat="1" ht="17" customHeight="1" spans="1:9">
      <c r="A132" s="11">
        <v>129</v>
      </c>
      <c r="B132" s="11" t="s">
        <v>665</v>
      </c>
      <c r="C132" s="14" t="s">
        <v>538</v>
      </c>
      <c r="D132" s="11">
        <v>16</v>
      </c>
      <c r="E132" s="11">
        <v>16.02</v>
      </c>
      <c r="F132" s="11">
        <v>16</v>
      </c>
      <c r="G132" s="11">
        <v>16</v>
      </c>
      <c r="H132" s="32">
        <v>259.2</v>
      </c>
      <c r="I132" s="33"/>
    </row>
    <row r="133" s="21" customFormat="1" ht="17" customHeight="1" spans="1:9">
      <c r="A133" s="11">
        <v>130</v>
      </c>
      <c r="B133" s="11" t="s">
        <v>666</v>
      </c>
      <c r="C133" s="14" t="s">
        <v>538</v>
      </c>
      <c r="D133" s="11">
        <v>16.5</v>
      </c>
      <c r="E133" s="11">
        <v>16.5</v>
      </c>
      <c r="F133" s="11">
        <v>16.5</v>
      </c>
      <c r="G133" s="11">
        <v>16.5</v>
      </c>
      <c r="H133" s="32">
        <v>267.3</v>
      </c>
      <c r="I133" s="33"/>
    </row>
    <row r="134" s="21" customFormat="1" ht="17" customHeight="1" spans="1:9">
      <c r="A134" s="11">
        <v>131</v>
      </c>
      <c r="B134" s="11" t="s">
        <v>667</v>
      </c>
      <c r="C134" s="14" t="s">
        <v>538</v>
      </c>
      <c r="D134" s="11">
        <v>23.5</v>
      </c>
      <c r="E134" s="11">
        <v>15.55</v>
      </c>
      <c r="F134" s="11">
        <v>23.5</v>
      </c>
      <c r="G134" s="11">
        <v>15.55</v>
      </c>
      <c r="H134" s="32">
        <v>251.91</v>
      </c>
      <c r="I134" s="33"/>
    </row>
    <row r="135" s="21" customFormat="1" ht="17" customHeight="1" spans="1:9">
      <c r="A135" s="11">
        <v>132</v>
      </c>
      <c r="B135" s="11" t="s">
        <v>668</v>
      </c>
      <c r="C135" s="14" t="s">
        <v>538</v>
      </c>
      <c r="D135" s="11">
        <v>3.3</v>
      </c>
      <c r="E135" s="11">
        <v>3.33</v>
      </c>
      <c r="F135" s="11">
        <v>3.3</v>
      </c>
      <c r="G135" s="11">
        <v>3.3</v>
      </c>
      <c r="H135" s="32">
        <v>53.46</v>
      </c>
      <c r="I135" s="33"/>
    </row>
    <row r="136" s="21" customFormat="1" ht="17" customHeight="1" spans="1:9">
      <c r="A136" s="11">
        <v>133</v>
      </c>
      <c r="B136" s="11" t="s">
        <v>669</v>
      </c>
      <c r="C136" s="14" t="s">
        <v>538</v>
      </c>
      <c r="D136" s="11">
        <v>4</v>
      </c>
      <c r="E136" s="11">
        <v>4.52</v>
      </c>
      <c r="F136" s="11">
        <v>4</v>
      </c>
      <c r="G136" s="11">
        <v>4</v>
      </c>
      <c r="H136" s="32">
        <v>64.8</v>
      </c>
      <c r="I136" s="33"/>
    </row>
    <row r="137" s="21" customFormat="1" ht="17" customHeight="1" spans="1:9">
      <c r="A137" s="11">
        <v>134</v>
      </c>
      <c r="B137" s="11" t="s">
        <v>670</v>
      </c>
      <c r="C137" s="14" t="s">
        <v>538</v>
      </c>
      <c r="D137" s="11">
        <v>27.5</v>
      </c>
      <c r="E137" s="11">
        <v>9.59</v>
      </c>
      <c r="F137" s="11">
        <v>27.5</v>
      </c>
      <c r="G137" s="11">
        <f>F137-15-3</f>
        <v>9.5</v>
      </c>
      <c r="H137" s="32">
        <v>153.9</v>
      </c>
      <c r="I137" s="33"/>
    </row>
    <row r="138" s="21" customFormat="1" ht="17" customHeight="1" spans="1:9">
      <c r="A138" s="11">
        <v>135</v>
      </c>
      <c r="B138" s="11" t="s">
        <v>671</v>
      </c>
      <c r="C138" s="14" t="s">
        <v>538</v>
      </c>
      <c r="D138" s="11">
        <v>28.5</v>
      </c>
      <c r="E138" s="11">
        <v>6.54</v>
      </c>
      <c r="F138" s="11">
        <v>28.5</v>
      </c>
      <c r="G138" s="11">
        <f>F138-13.4-4-4.6</f>
        <v>6.5</v>
      </c>
      <c r="H138" s="32">
        <v>105.3</v>
      </c>
      <c r="I138" s="33"/>
    </row>
    <row r="139" s="21" customFormat="1" ht="17" customHeight="1" spans="1:9">
      <c r="A139" s="11">
        <v>136</v>
      </c>
      <c r="B139" s="11" t="s">
        <v>672</v>
      </c>
      <c r="C139" s="14" t="s">
        <v>538</v>
      </c>
      <c r="D139" s="11">
        <v>15</v>
      </c>
      <c r="E139" s="11">
        <v>9.94</v>
      </c>
      <c r="F139" s="11">
        <v>15</v>
      </c>
      <c r="G139" s="11">
        <f>F139-5.6</f>
        <v>9.4</v>
      </c>
      <c r="H139" s="32">
        <v>152.28</v>
      </c>
      <c r="I139" s="33"/>
    </row>
    <row r="140" s="21" customFormat="1" ht="17" customHeight="1" spans="1:9">
      <c r="A140" s="11">
        <v>137</v>
      </c>
      <c r="B140" s="11" t="s">
        <v>673</v>
      </c>
      <c r="C140" s="14" t="s">
        <v>538</v>
      </c>
      <c r="D140" s="11">
        <v>6.4</v>
      </c>
      <c r="E140" s="11">
        <v>6.46</v>
      </c>
      <c r="F140" s="11">
        <v>6.4</v>
      </c>
      <c r="G140" s="11">
        <v>6.4</v>
      </c>
      <c r="H140" s="32">
        <v>103.68</v>
      </c>
      <c r="I140" s="33"/>
    </row>
    <row r="141" s="21" customFormat="1" ht="17" customHeight="1" spans="1:9">
      <c r="A141" s="11">
        <v>138</v>
      </c>
      <c r="B141" s="11" t="s">
        <v>674</v>
      </c>
      <c r="C141" s="14" t="s">
        <v>538</v>
      </c>
      <c r="D141" s="11">
        <v>20.5</v>
      </c>
      <c r="E141" s="11">
        <v>9.61</v>
      </c>
      <c r="F141" s="11">
        <v>20.5</v>
      </c>
      <c r="G141" s="11">
        <f>F141-7.1-3.8</f>
        <v>9.6</v>
      </c>
      <c r="H141" s="32">
        <v>155.52</v>
      </c>
      <c r="I141" s="33"/>
    </row>
    <row r="142" s="21" customFormat="1" ht="17" customHeight="1" spans="1:9">
      <c r="A142" s="11">
        <v>139</v>
      </c>
      <c r="B142" s="11" t="s">
        <v>675</v>
      </c>
      <c r="C142" s="14" t="s">
        <v>538</v>
      </c>
      <c r="D142" s="11">
        <v>12</v>
      </c>
      <c r="E142" s="11">
        <v>10.5</v>
      </c>
      <c r="F142" s="11">
        <v>12</v>
      </c>
      <c r="G142" s="11">
        <v>10.5</v>
      </c>
      <c r="H142" s="32">
        <v>170.1</v>
      </c>
      <c r="I142" s="33"/>
    </row>
    <row r="143" s="21" customFormat="1" ht="17" customHeight="1" spans="1:9">
      <c r="A143" s="11">
        <v>140</v>
      </c>
      <c r="B143" s="11" t="s">
        <v>676</v>
      </c>
      <c r="C143" s="14" t="s">
        <v>538</v>
      </c>
      <c r="D143" s="11">
        <v>20</v>
      </c>
      <c r="E143" s="11">
        <v>9.9</v>
      </c>
      <c r="F143" s="11">
        <v>20</v>
      </c>
      <c r="G143" s="11">
        <v>9.9</v>
      </c>
      <c r="H143" s="32">
        <v>160.38</v>
      </c>
      <c r="I143" s="33"/>
    </row>
    <row r="144" s="21" customFormat="1" ht="17" customHeight="1" spans="1:9">
      <c r="A144" s="11">
        <v>141</v>
      </c>
      <c r="B144" s="11" t="s">
        <v>677</v>
      </c>
      <c r="C144" s="14" t="s">
        <v>538</v>
      </c>
      <c r="D144" s="11">
        <v>20</v>
      </c>
      <c r="E144" s="11">
        <v>5.35</v>
      </c>
      <c r="F144" s="11">
        <v>20</v>
      </c>
      <c r="G144" s="11">
        <v>5</v>
      </c>
      <c r="H144" s="32">
        <v>81</v>
      </c>
      <c r="I144" s="33"/>
    </row>
    <row r="145" s="21" customFormat="1" ht="17" customHeight="1" spans="1:9">
      <c r="A145" s="11">
        <v>142</v>
      </c>
      <c r="B145" s="11" t="s">
        <v>678</v>
      </c>
      <c r="C145" s="14" t="s">
        <v>538</v>
      </c>
      <c r="D145" s="11">
        <v>9.5</v>
      </c>
      <c r="E145" s="11">
        <v>9.51</v>
      </c>
      <c r="F145" s="11">
        <v>9.5</v>
      </c>
      <c r="G145" s="11">
        <v>9.5</v>
      </c>
      <c r="H145" s="32">
        <v>153.9</v>
      </c>
      <c r="I145" s="33"/>
    </row>
    <row r="146" s="21" customFormat="1" ht="17" customHeight="1" spans="1:9">
      <c r="A146" s="11">
        <v>143</v>
      </c>
      <c r="B146" s="11" t="s">
        <v>679</v>
      </c>
      <c r="C146" s="14" t="s">
        <v>538</v>
      </c>
      <c r="D146" s="11">
        <v>19</v>
      </c>
      <c r="E146" s="11">
        <v>19.76</v>
      </c>
      <c r="F146" s="11">
        <v>19</v>
      </c>
      <c r="G146" s="11">
        <v>19</v>
      </c>
      <c r="H146" s="32">
        <v>307.8</v>
      </c>
      <c r="I146" s="33"/>
    </row>
    <row r="147" s="21" customFormat="1" ht="17" customHeight="1" spans="1:9">
      <c r="A147" s="11">
        <v>144</v>
      </c>
      <c r="B147" s="41" t="s">
        <v>680</v>
      </c>
      <c r="C147" s="42" t="s">
        <v>538</v>
      </c>
      <c r="D147" s="41">
        <v>22.9</v>
      </c>
      <c r="E147" s="41">
        <v>12.91</v>
      </c>
      <c r="F147" s="41">
        <v>22.9</v>
      </c>
      <c r="G147" s="41">
        <v>12.9</v>
      </c>
      <c r="H147" s="32">
        <v>208.98</v>
      </c>
      <c r="I147" s="33"/>
    </row>
    <row r="148" s="21" customFormat="1" ht="17" customHeight="1" spans="1:9">
      <c r="A148" s="11">
        <v>145</v>
      </c>
      <c r="B148" s="11" t="s">
        <v>681</v>
      </c>
      <c r="C148" s="14" t="s">
        <v>538</v>
      </c>
      <c r="D148" s="11">
        <v>8</v>
      </c>
      <c r="E148" s="11">
        <v>8</v>
      </c>
      <c r="F148" s="11">
        <v>8</v>
      </c>
      <c r="G148" s="11">
        <v>8</v>
      </c>
      <c r="H148" s="32">
        <v>129.6</v>
      </c>
      <c r="I148" s="33"/>
    </row>
    <row r="149" s="21" customFormat="1" ht="17" customHeight="1" spans="1:9">
      <c r="A149" s="11">
        <v>146</v>
      </c>
      <c r="B149" s="11" t="s">
        <v>682</v>
      </c>
      <c r="C149" s="14" t="s">
        <v>538</v>
      </c>
      <c r="D149" s="11">
        <v>19</v>
      </c>
      <c r="E149" s="11">
        <v>21.04</v>
      </c>
      <c r="F149" s="11">
        <v>19</v>
      </c>
      <c r="G149" s="11">
        <v>19</v>
      </c>
      <c r="H149" s="32">
        <v>307.8</v>
      </c>
      <c r="I149" s="33"/>
    </row>
    <row r="150" s="21" customFormat="1" ht="17" customHeight="1" spans="1:9">
      <c r="A150" s="11">
        <v>147</v>
      </c>
      <c r="B150" s="11" t="s">
        <v>683</v>
      </c>
      <c r="C150" s="14" t="s">
        <v>538</v>
      </c>
      <c r="D150" s="11">
        <v>18.5</v>
      </c>
      <c r="E150" s="11">
        <v>8.54</v>
      </c>
      <c r="F150" s="11">
        <v>18.5</v>
      </c>
      <c r="G150" s="11">
        <v>8.5</v>
      </c>
      <c r="H150" s="32">
        <v>137.7</v>
      </c>
      <c r="I150" s="33"/>
    </row>
    <row r="151" s="21" customFormat="1" ht="17" customHeight="1" spans="1:9">
      <c r="A151" s="11">
        <v>148</v>
      </c>
      <c r="B151" s="11" t="s">
        <v>684</v>
      </c>
      <c r="C151" s="14" t="s">
        <v>538</v>
      </c>
      <c r="D151" s="11">
        <v>12</v>
      </c>
      <c r="E151" s="11">
        <v>12.5</v>
      </c>
      <c r="F151" s="11">
        <v>12</v>
      </c>
      <c r="G151" s="11">
        <v>12</v>
      </c>
      <c r="H151" s="32">
        <v>194.4</v>
      </c>
      <c r="I151" s="33"/>
    </row>
    <row r="152" s="21" customFormat="1" ht="17" customHeight="1" spans="1:9">
      <c r="A152" s="11">
        <v>149</v>
      </c>
      <c r="B152" s="11" t="s">
        <v>685</v>
      </c>
      <c r="C152" s="14" t="s">
        <v>538</v>
      </c>
      <c r="D152" s="11">
        <v>18</v>
      </c>
      <c r="E152" s="11">
        <v>21.68</v>
      </c>
      <c r="F152" s="11">
        <v>18</v>
      </c>
      <c r="G152" s="11">
        <v>18</v>
      </c>
      <c r="H152" s="32">
        <v>291.6</v>
      </c>
      <c r="I152" s="33"/>
    </row>
    <row r="153" s="21" customFormat="1" ht="17" customHeight="1" spans="1:9">
      <c r="A153" s="11">
        <v>150</v>
      </c>
      <c r="B153" s="11" t="s">
        <v>686</v>
      </c>
      <c r="C153" s="14" t="s">
        <v>538</v>
      </c>
      <c r="D153" s="11">
        <v>22.3</v>
      </c>
      <c r="E153" s="11">
        <v>22.34</v>
      </c>
      <c r="F153" s="11">
        <v>22.3</v>
      </c>
      <c r="G153" s="11">
        <v>22.3</v>
      </c>
      <c r="H153" s="32">
        <v>361.26</v>
      </c>
      <c r="I153" s="33"/>
    </row>
    <row r="154" s="21" customFormat="1" ht="17" customHeight="1" spans="1:9">
      <c r="A154" s="11">
        <v>151</v>
      </c>
      <c r="B154" s="11" t="s">
        <v>687</v>
      </c>
      <c r="C154" s="14" t="s">
        <v>538</v>
      </c>
      <c r="D154" s="11">
        <v>27</v>
      </c>
      <c r="E154" s="11">
        <v>11.27</v>
      </c>
      <c r="F154" s="11">
        <v>27</v>
      </c>
      <c r="G154" s="11">
        <v>11.27</v>
      </c>
      <c r="H154" s="32">
        <v>182.574</v>
      </c>
      <c r="I154" s="33"/>
    </row>
    <row r="155" s="21" customFormat="1" ht="17" customHeight="1" spans="1:9">
      <c r="A155" s="11">
        <v>152</v>
      </c>
      <c r="B155" s="11" t="s">
        <v>688</v>
      </c>
      <c r="C155" s="14" t="s">
        <v>538</v>
      </c>
      <c r="D155" s="11">
        <v>16.5</v>
      </c>
      <c r="E155" s="11">
        <v>16.96</v>
      </c>
      <c r="F155" s="11">
        <v>16.5</v>
      </c>
      <c r="G155" s="11">
        <v>16.5</v>
      </c>
      <c r="H155" s="32">
        <v>267.3</v>
      </c>
      <c r="I155" s="33"/>
    </row>
    <row r="156" s="21" customFormat="1" ht="17" customHeight="1" spans="1:9">
      <c r="A156" s="11">
        <v>153</v>
      </c>
      <c r="B156" s="11" t="s">
        <v>689</v>
      </c>
      <c r="C156" s="14" t="s">
        <v>538</v>
      </c>
      <c r="D156" s="11">
        <v>15</v>
      </c>
      <c r="E156" s="11">
        <v>17.21</v>
      </c>
      <c r="F156" s="11">
        <v>15</v>
      </c>
      <c r="G156" s="11">
        <v>15</v>
      </c>
      <c r="H156" s="32">
        <v>243</v>
      </c>
      <c r="I156" s="33"/>
    </row>
    <row r="157" s="21" customFormat="1" ht="17" customHeight="1" spans="1:9">
      <c r="A157" s="11">
        <v>154</v>
      </c>
      <c r="B157" s="11" t="s">
        <v>690</v>
      </c>
      <c r="C157" s="14" t="s">
        <v>538</v>
      </c>
      <c r="D157" s="11">
        <v>7.5</v>
      </c>
      <c r="E157" s="11">
        <v>12.89</v>
      </c>
      <c r="F157" s="11">
        <v>7.5</v>
      </c>
      <c r="G157" s="11">
        <v>7.5</v>
      </c>
      <c r="H157" s="32">
        <v>121.5</v>
      </c>
      <c r="I157" s="33"/>
    </row>
    <row r="158" s="21" customFormat="1" ht="17" customHeight="1" spans="1:9">
      <c r="A158" s="11">
        <v>155</v>
      </c>
      <c r="B158" s="11" t="s">
        <v>691</v>
      </c>
      <c r="C158" s="14" t="s">
        <v>538</v>
      </c>
      <c r="D158" s="11">
        <v>10</v>
      </c>
      <c r="E158" s="11">
        <v>10</v>
      </c>
      <c r="F158" s="11">
        <v>10</v>
      </c>
      <c r="G158" s="11">
        <v>10</v>
      </c>
      <c r="H158" s="32">
        <v>162</v>
      </c>
      <c r="I158" s="33"/>
    </row>
    <row r="159" s="21" customFormat="1" ht="17" customHeight="1" spans="1:9">
      <c r="A159" s="11">
        <v>156</v>
      </c>
      <c r="B159" s="11" t="s">
        <v>692</v>
      </c>
      <c r="C159" s="14" t="s">
        <v>538</v>
      </c>
      <c r="D159" s="11">
        <v>2</v>
      </c>
      <c r="E159" s="11">
        <v>2</v>
      </c>
      <c r="F159" s="11">
        <v>2</v>
      </c>
      <c r="G159" s="11">
        <v>2</v>
      </c>
      <c r="H159" s="32">
        <v>32.4</v>
      </c>
      <c r="I159" s="33"/>
    </row>
    <row r="160" s="21" customFormat="1" ht="17" customHeight="1" spans="1:9">
      <c r="A160" s="11">
        <v>157</v>
      </c>
      <c r="B160" s="11" t="s">
        <v>693</v>
      </c>
      <c r="C160" s="14" t="s">
        <v>538</v>
      </c>
      <c r="D160" s="11">
        <v>14</v>
      </c>
      <c r="E160" s="11">
        <v>14.12</v>
      </c>
      <c r="F160" s="11">
        <v>14</v>
      </c>
      <c r="G160" s="11">
        <v>14</v>
      </c>
      <c r="H160" s="32">
        <v>226.8</v>
      </c>
      <c r="I160" s="33"/>
    </row>
    <row r="161" s="21" customFormat="1" ht="17" customHeight="1" spans="1:9">
      <c r="A161" s="11">
        <v>158</v>
      </c>
      <c r="B161" s="11" t="s">
        <v>694</v>
      </c>
      <c r="C161" s="14" t="s">
        <v>538</v>
      </c>
      <c r="D161" s="11">
        <v>8</v>
      </c>
      <c r="E161" s="11">
        <v>8.01</v>
      </c>
      <c r="F161" s="11">
        <v>8</v>
      </c>
      <c r="G161" s="11">
        <v>8</v>
      </c>
      <c r="H161" s="32">
        <v>129.6</v>
      </c>
      <c r="I161" s="33"/>
    </row>
    <row r="162" s="21" customFormat="1" ht="17" customHeight="1" spans="1:9">
      <c r="A162" s="11">
        <v>159</v>
      </c>
      <c r="B162" s="11" t="s">
        <v>695</v>
      </c>
      <c r="C162" s="14" t="s">
        <v>538</v>
      </c>
      <c r="D162" s="11">
        <v>15.8</v>
      </c>
      <c r="E162" s="11">
        <v>7.95</v>
      </c>
      <c r="F162" s="11">
        <v>15.8</v>
      </c>
      <c r="G162" s="11">
        <f>F162-7.9</f>
        <v>7.9</v>
      </c>
      <c r="H162" s="32">
        <v>127.98</v>
      </c>
      <c r="I162" s="33"/>
    </row>
    <row r="163" s="21" customFormat="1" ht="17" customHeight="1" spans="1:9">
      <c r="A163" s="11">
        <v>160</v>
      </c>
      <c r="B163" s="11" t="s">
        <v>696</v>
      </c>
      <c r="C163" s="14" t="s">
        <v>538</v>
      </c>
      <c r="D163" s="11">
        <v>17</v>
      </c>
      <c r="E163" s="11">
        <v>17.77</v>
      </c>
      <c r="F163" s="11">
        <v>17</v>
      </c>
      <c r="G163" s="11">
        <v>17</v>
      </c>
      <c r="H163" s="32">
        <v>275.4</v>
      </c>
      <c r="I163" s="33"/>
    </row>
    <row r="164" s="21" customFormat="1" ht="17" customHeight="1" spans="1:9">
      <c r="A164" s="11">
        <v>161</v>
      </c>
      <c r="B164" s="11" t="s">
        <v>464</v>
      </c>
      <c r="C164" s="14" t="s">
        <v>538</v>
      </c>
      <c r="D164" s="11">
        <v>15</v>
      </c>
      <c r="E164" s="11">
        <v>3.47</v>
      </c>
      <c r="F164" s="11">
        <v>15</v>
      </c>
      <c r="G164" s="11">
        <v>3</v>
      </c>
      <c r="H164" s="32">
        <v>48.6</v>
      </c>
      <c r="I164" s="33"/>
    </row>
    <row r="165" s="21" customFormat="1" ht="17" customHeight="1" spans="1:9">
      <c r="A165" s="11">
        <v>162</v>
      </c>
      <c r="B165" s="11" t="s">
        <v>697</v>
      </c>
      <c r="C165" s="14" t="s">
        <v>538</v>
      </c>
      <c r="D165" s="11">
        <v>16.2</v>
      </c>
      <c r="E165" s="11">
        <v>18</v>
      </c>
      <c r="F165" s="11">
        <v>16.2</v>
      </c>
      <c r="G165" s="11">
        <v>16.2</v>
      </c>
      <c r="H165" s="32">
        <v>262.44</v>
      </c>
      <c r="I165" s="33"/>
    </row>
    <row r="166" s="21" customFormat="1" ht="17" customHeight="1" spans="1:9">
      <c r="A166" s="11">
        <v>163</v>
      </c>
      <c r="B166" s="11" t="s">
        <v>698</v>
      </c>
      <c r="C166" s="14" t="s">
        <v>538</v>
      </c>
      <c r="D166" s="11">
        <v>25</v>
      </c>
      <c r="E166" s="11">
        <v>25.06</v>
      </c>
      <c r="F166" s="11">
        <v>25</v>
      </c>
      <c r="G166" s="11">
        <v>25</v>
      </c>
      <c r="H166" s="32">
        <v>405</v>
      </c>
      <c r="I166" s="33"/>
    </row>
    <row r="167" s="21" customFormat="1" ht="17" customHeight="1" spans="1:9">
      <c r="A167" s="11">
        <v>164</v>
      </c>
      <c r="B167" s="11" t="s">
        <v>699</v>
      </c>
      <c r="C167" s="14" t="s">
        <v>538</v>
      </c>
      <c r="D167" s="11">
        <v>8.9</v>
      </c>
      <c r="E167" s="11">
        <v>8.92</v>
      </c>
      <c r="F167" s="11">
        <v>8.9</v>
      </c>
      <c r="G167" s="11">
        <v>8.9</v>
      </c>
      <c r="H167" s="32">
        <v>144.18</v>
      </c>
      <c r="I167" s="33"/>
    </row>
    <row r="168" s="21" customFormat="1" ht="17" customHeight="1" spans="1:9">
      <c r="A168" s="11">
        <v>165</v>
      </c>
      <c r="B168" s="11" t="s">
        <v>700</v>
      </c>
      <c r="C168" s="14" t="s">
        <v>538</v>
      </c>
      <c r="D168" s="11">
        <v>14</v>
      </c>
      <c r="E168" s="11">
        <v>16.13</v>
      </c>
      <c r="F168" s="11">
        <v>14</v>
      </c>
      <c r="G168" s="11">
        <v>14</v>
      </c>
      <c r="H168" s="32">
        <v>226.8</v>
      </c>
      <c r="I168" s="33"/>
    </row>
    <row r="169" s="21" customFormat="1" ht="17" customHeight="1" spans="1:9">
      <c r="A169" s="11">
        <v>166</v>
      </c>
      <c r="B169" s="11" t="s">
        <v>701</v>
      </c>
      <c r="C169" s="14" t="s">
        <v>538</v>
      </c>
      <c r="D169" s="11">
        <v>14</v>
      </c>
      <c r="E169" s="11">
        <v>16</v>
      </c>
      <c r="F169" s="11">
        <v>14</v>
      </c>
      <c r="G169" s="11">
        <v>14</v>
      </c>
      <c r="H169" s="32">
        <v>226.8</v>
      </c>
      <c r="I169" s="33"/>
    </row>
    <row r="170" s="21" customFormat="1" ht="17" customHeight="1" spans="1:9">
      <c r="A170" s="11">
        <v>167</v>
      </c>
      <c r="B170" s="11" t="s">
        <v>702</v>
      </c>
      <c r="C170" s="14" t="s">
        <v>538</v>
      </c>
      <c r="D170" s="11">
        <v>10</v>
      </c>
      <c r="E170" s="11">
        <v>10.17</v>
      </c>
      <c r="F170" s="11">
        <v>10</v>
      </c>
      <c r="G170" s="11">
        <v>10</v>
      </c>
      <c r="H170" s="32">
        <v>162</v>
      </c>
      <c r="I170" s="33"/>
    </row>
    <row r="171" s="21" customFormat="1" ht="17" customHeight="1" spans="1:9">
      <c r="A171" s="11">
        <v>168</v>
      </c>
      <c r="B171" s="11" t="s">
        <v>703</v>
      </c>
      <c r="C171" s="14" t="s">
        <v>538</v>
      </c>
      <c r="D171" s="11">
        <v>18</v>
      </c>
      <c r="E171" s="11">
        <v>18.15</v>
      </c>
      <c r="F171" s="11">
        <v>18</v>
      </c>
      <c r="G171" s="11">
        <v>18</v>
      </c>
      <c r="H171" s="32">
        <v>291.6</v>
      </c>
      <c r="I171" s="33"/>
    </row>
    <row r="172" s="21" customFormat="1" ht="17" customHeight="1" spans="1:9">
      <c r="A172" s="11">
        <v>169</v>
      </c>
      <c r="B172" s="11" t="s">
        <v>704</v>
      </c>
      <c r="C172" s="14" t="s">
        <v>538</v>
      </c>
      <c r="D172" s="11">
        <v>8</v>
      </c>
      <c r="E172" s="11">
        <v>8.1</v>
      </c>
      <c r="F172" s="11">
        <v>8</v>
      </c>
      <c r="G172" s="11">
        <v>8</v>
      </c>
      <c r="H172" s="32">
        <v>129.6</v>
      </c>
      <c r="I172" s="33"/>
    </row>
    <row r="173" s="21" customFormat="1" ht="17" customHeight="1" spans="1:9">
      <c r="A173" s="11">
        <v>170</v>
      </c>
      <c r="B173" s="11" t="s">
        <v>705</v>
      </c>
      <c r="C173" s="14" t="s">
        <v>538</v>
      </c>
      <c r="D173" s="11">
        <v>17</v>
      </c>
      <c r="E173" s="11">
        <v>9.15</v>
      </c>
      <c r="F173" s="11">
        <v>17</v>
      </c>
      <c r="G173" s="11">
        <v>9.15</v>
      </c>
      <c r="H173" s="32">
        <v>148.23</v>
      </c>
      <c r="I173" s="33"/>
    </row>
    <row r="174" s="21" customFormat="1" ht="17" customHeight="1" spans="1:9">
      <c r="A174" s="11">
        <v>171</v>
      </c>
      <c r="B174" s="11" t="s">
        <v>706</v>
      </c>
      <c r="C174" s="14" t="s">
        <v>538</v>
      </c>
      <c r="D174" s="11">
        <v>10</v>
      </c>
      <c r="E174" s="11">
        <v>16.19</v>
      </c>
      <c r="F174" s="11">
        <v>10</v>
      </c>
      <c r="G174" s="11">
        <v>10</v>
      </c>
      <c r="H174" s="32">
        <v>162</v>
      </c>
      <c r="I174" s="33"/>
    </row>
    <row r="175" s="21" customFormat="1" ht="17" customHeight="1" spans="1:9">
      <c r="A175" s="11">
        <v>172</v>
      </c>
      <c r="B175" s="11" t="s">
        <v>707</v>
      </c>
      <c r="C175" s="14" t="s">
        <v>538</v>
      </c>
      <c r="D175" s="11">
        <v>3</v>
      </c>
      <c r="E175" s="11">
        <v>8.61</v>
      </c>
      <c r="F175" s="11">
        <v>3</v>
      </c>
      <c r="G175" s="11">
        <v>3</v>
      </c>
      <c r="H175" s="32">
        <v>48.6</v>
      </c>
      <c r="I175" s="33"/>
    </row>
    <row r="176" s="21" customFormat="1" ht="17" customHeight="1" spans="1:9">
      <c r="A176" s="11">
        <v>173</v>
      </c>
      <c r="B176" s="11" t="s">
        <v>708</v>
      </c>
      <c r="C176" s="14" t="s">
        <v>538</v>
      </c>
      <c r="D176" s="11">
        <v>20.3</v>
      </c>
      <c r="E176" s="11">
        <v>20.34</v>
      </c>
      <c r="F176" s="11">
        <v>20.3</v>
      </c>
      <c r="G176" s="11">
        <v>20.3</v>
      </c>
      <c r="H176" s="32">
        <v>328.86</v>
      </c>
      <c r="I176" s="33"/>
    </row>
    <row r="177" s="21" customFormat="1" ht="17" customHeight="1" spans="1:9 16382:16384">
      <c r="A177" s="11">
        <v>174</v>
      </c>
      <c r="B177" s="11" t="s">
        <v>709</v>
      </c>
      <c r="C177" s="14" t="s">
        <v>538</v>
      </c>
      <c r="D177" s="11">
        <v>39</v>
      </c>
      <c r="E177" s="11">
        <v>22.74</v>
      </c>
      <c r="F177" s="11">
        <v>39</v>
      </c>
      <c r="G177" s="11">
        <v>22.74</v>
      </c>
      <c r="H177" s="32">
        <v>368.388</v>
      </c>
      <c r="I177" s="33"/>
    </row>
    <row r="178" s="21" customFormat="1" ht="17" customHeight="1" spans="1:9 16382:16384">
      <c r="A178" s="11">
        <v>175</v>
      </c>
      <c r="B178" s="11" t="s">
        <v>710</v>
      </c>
      <c r="C178" s="14" t="s">
        <v>538</v>
      </c>
      <c r="D178" s="11">
        <v>9.5</v>
      </c>
      <c r="E178" s="11">
        <v>9.58</v>
      </c>
      <c r="F178" s="11">
        <v>9.5</v>
      </c>
      <c r="G178" s="11">
        <v>9.5</v>
      </c>
      <c r="H178" s="32">
        <v>153.9</v>
      </c>
      <c r="I178" s="33"/>
    </row>
    <row r="179" s="21" customFormat="1" ht="17" customHeight="1" spans="1:9 16382:16384">
      <c r="A179" s="11">
        <v>176</v>
      </c>
      <c r="B179" s="11" t="s">
        <v>711</v>
      </c>
      <c r="C179" s="14" t="s">
        <v>538</v>
      </c>
      <c r="D179" s="11">
        <v>14</v>
      </c>
      <c r="E179" s="11">
        <v>16.45</v>
      </c>
      <c r="F179" s="11">
        <v>14</v>
      </c>
      <c r="G179" s="11">
        <v>14</v>
      </c>
      <c r="H179" s="32">
        <v>226.8</v>
      </c>
      <c r="I179" s="33"/>
    </row>
    <row r="180" s="21" customFormat="1" ht="17" customHeight="1" spans="1:9 16382:16384">
      <c r="A180" s="11">
        <v>177</v>
      </c>
      <c r="B180" s="11" t="s">
        <v>712</v>
      </c>
      <c r="C180" s="14" t="s">
        <v>538</v>
      </c>
      <c r="D180" s="11">
        <v>37.8</v>
      </c>
      <c r="E180" s="11">
        <v>11.57</v>
      </c>
      <c r="F180" s="11">
        <v>37.8</v>
      </c>
      <c r="G180" s="11">
        <f>F180-1.8-2.2-1.8-4.5-2.2-2.2-1.8-1.3-1.8-1.8-1.8-1.3-1.8</f>
        <v>11.5</v>
      </c>
      <c r="H180" s="32">
        <v>186.3</v>
      </c>
      <c r="I180" s="33"/>
    </row>
    <row r="181" s="21" customFormat="1" ht="17" customHeight="1" spans="1:9 16382:16384">
      <c r="A181" s="11">
        <v>178</v>
      </c>
      <c r="B181" s="11" t="s">
        <v>490</v>
      </c>
      <c r="C181" s="14" t="s">
        <v>538</v>
      </c>
      <c r="D181" s="11">
        <v>15.8</v>
      </c>
      <c r="E181" s="11">
        <v>15.84</v>
      </c>
      <c r="F181" s="11">
        <v>15.8</v>
      </c>
      <c r="G181" s="11">
        <v>15.8</v>
      </c>
      <c r="H181" s="32">
        <v>255.96</v>
      </c>
      <c r="I181" s="33"/>
    </row>
    <row r="182" s="21" customFormat="1" ht="17" customHeight="1" spans="1:9 16382:16384">
      <c r="A182" s="11">
        <v>179</v>
      </c>
      <c r="B182" s="11" t="s">
        <v>713</v>
      </c>
      <c r="C182" s="14" t="s">
        <v>538</v>
      </c>
      <c r="D182" s="11">
        <v>5.9</v>
      </c>
      <c r="E182" s="11">
        <v>5.98</v>
      </c>
      <c r="F182" s="11">
        <v>5.9</v>
      </c>
      <c r="G182" s="11">
        <v>5.9</v>
      </c>
      <c r="H182" s="32">
        <v>95.58</v>
      </c>
      <c r="I182" s="33"/>
    </row>
    <row r="183" s="21" customFormat="1" ht="17" customHeight="1" spans="1:9 16382:16384">
      <c r="A183" s="11">
        <v>180</v>
      </c>
      <c r="B183" s="11" t="s">
        <v>714</v>
      </c>
      <c r="C183" s="14" t="s">
        <v>538</v>
      </c>
      <c r="D183" s="11">
        <v>15</v>
      </c>
      <c r="E183" s="11">
        <v>26.2</v>
      </c>
      <c r="F183" s="11">
        <v>15</v>
      </c>
      <c r="G183" s="11">
        <v>15</v>
      </c>
      <c r="H183" s="32">
        <v>243</v>
      </c>
      <c r="I183" s="33"/>
    </row>
    <row r="184" s="21" customFormat="1" ht="17" customHeight="1" spans="1:9 16382:16384">
      <c r="A184" s="11">
        <v>181</v>
      </c>
      <c r="B184" s="11" t="s">
        <v>715</v>
      </c>
      <c r="C184" s="14" t="s">
        <v>538</v>
      </c>
      <c r="D184" s="11">
        <v>23.4</v>
      </c>
      <c r="E184" s="11">
        <v>23.48</v>
      </c>
      <c r="F184" s="11">
        <v>23.4</v>
      </c>
      <c r="G184" s="11">
        <v>23.4</v>
      </c>
      <c r="H184" s="32">
        <v>379.08</v>
      </c>
      <c r="I184" s="33"/>
    </row>
    <row r="185" s="21" customFormat="1" ht="17" customHeight="1" spans="1:9 16382:16384">
      <c r="A185" s="16" t="s">
        <v>57</v>
      </c>
      <c r="B185" s="17"/>
      <c r="C185" s="18"/>
      <c r="D185" s="11">
        <f>SUM(D4:D184)</f>
        <v>3007.7</v>
      </c>
      <c r="E185" s="11">
        <f>SUBTOTAL(9,E4:E184)</f>
        <v>2223.45</v>
      </c>
      <c r="F185" s="11">
        <f>SUBTOTAL(9,F4:F184)</f>
        <v>3007.7</v>
      </c>
      <c r="G185" s="11">
        <f>SUM(G4:G184)</f>
        <v>2051.77</v>
      </c>
      <c r="H185" s="32">
        <f>SUM(H4:H184)</f>
        <v>33238.674</v>
      </c>
      <c r="I185" s="33"/>
      <c r="XFB185" s="2"/>
      <c r="XFC185" s="2"/>
      <c r="XFD185" s="2"/>
    </row>
  </sheetData>
  <mergeCells count="3">
    <mergeCell ref="A1:I1"/>
    <mergeCell ref="A2:I2"/>
    <mergeCell ref="A185:C185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7"/>
  <sheetViews>
    <sheetView topLeftCell="A165" workbookViewId="0">
      <selection activeCell="G197" sqref="G197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716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717</v>
      </c>
      <c r="C4" s="39" t="s">
        <v>718</v>
      </c>
      <c r="D4" s="10">
        <v>26.6</v>
      </c>
      <c r="E4" s="10">
        <v>26.71</v>
      </c>
      <c r="F4" s="10">
        <v>26.6</v>
      </c>
      <c r="G4" s="10">
        <v>26.6</v>
      </c>
      <c r="H4" s="32" cm="1">
        <f t="array" ref="H4:H196">G4:G196*16.2</f>
        <v>430.92</v>
      </c>
      <c r="I4" s="33"/>
    </row>
    <row r="5" s="21" customFormat="1" ht="17" customHeight="1" spans="1:9 16382:16384">
      <c r="A5" s="11">
        <v>2</v>
      </c>
      <c r="B5" s="10" t="s">
        <v>719</v>
      </c>
      <c r="C5" s="39" t="s">
        <v>718</v>
      </c>
      <c r="D5" s="10">
        <v>52</v>
      </c>
      <c r="E5" s="10">
        <v>20.51</v>
      </c>
      <c r="F5" s="10">
        <v>52</v>
      </c>
      <c r="G5" s="11">
        <f>F5-14-18</f>
        <v>20</v>
      </c>
      <c r="H5" s="32">
        <v>324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720</v>
      </c>
      <c r="C6" s="39" t="s">
        <v>718</v>
      </c>
      <c r="D6" s="10">
        <v>21</v>
      </c>
      <c r="E6" s="10">
        <v>23.42</v>
      </c>
      <c r="F6" s="10">
        <v>21</v>
      </c>
      <c r="G6" s="10">
        <v>21</v>
      </c>
      <c r="H6" s="32">
        <v>340.2</v>
      </c>
      <c r="I6" s="33"/>
    </row>
    <row r="7" s="21" customFormat="1" ht="17" customHeight="1" spans="1:9 16382:16384">
      <c r="A7" s="11">
        <v>4</v>
      </c>
      <c r="B7" s="10" t="s">
        <v>721</v>
      </c>
      <c r="C7" s="39" t="s">
        <v>718</v>
      </c>
      <c r="D7" s="10">
        <v>16.2</v>
      </c>
      <c r="E7" s="10">
        <v>16.22</v>
      </c>
      <c r="F7" s="10">
        <v>16.2</v>
      </c>
      <c r="G7" s="10">
        <v>16.2</v>
      </c>
      <c r="H7" s="32">
        <v>262.44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722</v>
      </c>
      <c r="C8" s="39" t="s">
        <v>718</v>
      </c>
      <c r="D8" s="10">
        <v>30</v>
      </c>
      <c r="E8" s="10">
        <v>7.21</v>
      </c>
      <c r="F8" s="10">
        <v>30</v>
      </c>
      <c r="G8" s="11">
        <f>F8-23</f>
        <v>7</v>
      </c>
      <c r="H8" s="32">
        <v>113.4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723</v>
      </c>
      <c r="C9" s="39" t="s">
        <v>718</v>
      </c>
      <c r="D9" s="10">
        <v>43</v>
      </c>
      <c r="E9" s="10">
        <v>20.69</v>
      </c>
      <c r="F9" s="10">
        <v>43</v>
      </c>
      <c r="G9" s="11">
        <f>F9-22.85</f>
        <v>20.15</v>
      </c>
      <c r="H9" s="32">
        <v>326.43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724</v>
      </c>
      <c r="C10" s="39" t="s">
        <v>718</v>
      </c>
      <c r="D10" s="10">
        <v>23</v>
      </c>
      <c r="E10" s="10">
        <v>23.01</v>
      </c>
      <c r="F10" s="10">
        <v>23</v>
      </c>
      <c r="G10" s="10">
        <v>23</v>
      </c>
      <c r="H10" s="32">
        <v>372.6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725</v>
      </c>
      <c r="C11" s="39" t="s">
        <v>718</v>
      </c>
      <c r="D11" s="10">
        <v>12</v>
      </c>
      <c r="E11" s="10">
        <v>12.2</v>
      </c>
      <c r="F11" s="10">
        <v>12</v>
      </c>
      <c r="G11" s="10">
        <v>12</v>
      </c>
      <c r="H11" s="32">
        <v>194.4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726</v>
      </c>
      <c r="C12" s="39" t="s">
        <v>718</v>
      </c>
      <c r="D12" s="10">
        <v>19.5</v>
      </c>
      <c r="E12" s="10">
        <v>19.62</v>
      </c>
      <c r="F12" s="10">
        <v>19.5</v>
      </c>
      <c r="G12" s="10">
        <v>19.5</v>
      </c>
      <c r="H12" s="32">
        <v>315.9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727</v>
      </c>
      <c r="C13" s="39" t="s">
        <v>718</v>
      </c>
      <c r="D13" s="10">
        <v>13.5</v>
      </c>
      <c r="E13" s="10">
        <v>13.75</v>
      </c>
      <c r="F13" s="10">
        <v>13.5</v>
      </c>
      <c r="G13" s="10">
        <v>13.5</v>
      </c>
      <c r="H13" s="32">
        <v>218.7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728</v>
      </c>
      <c r="C14" s="39" t="s">
        <v>718</v>
      </c>
      <c r="D14" s="10">
        <v>11</v>
      </c>
      <c r="E14" s="10">
        <v>13.26</v>
      </c>
      <c r="F14" s="10">
        <v>11</v>
      </c>
      <c r="G14" s="10">
        <v>11</v>
      </c>
      <c r="H14" s="32">
        <v>178.2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729</v>
      </c>
      <c r="C15" s="39" t="s">
        <v>718</v>
      </c>
      <c r="D15" s="10">
        <v>20</v>
      </c>
      <c r="E15" s="10">
        <v>20.89</v>
      </c>
      <c r="F15" s="10">
        <v>20</v>
      </c>
      <c r="G15" s="10">
        <v>20</v>
      </c>
      <c r="H15" s="32">
        <v>324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0" t="s">
        <v>730</v>
      </c>
      <c r="C16" s="39" t="s">
        <v>718</v>
      </c>
      <c r="D16" s="10">
        <v>16</v>
      </c>
      <c r="E16" s="10">
        <v>20.47</v>
      </c>
      <c r="F16" s="10">
        <v>16</v>
      </c>
      <c r="G16" s="10">
        <v>16</v>
      </c>
      <c r="H16" s="32">
        <v>259.2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0" t="s">
        <v>731</v>
      </c>
      <c r="C17" s="39" t="s">
        <v>718</v>
      </c>
      <c r="D17" s="10">
        <v>20</v>
      </c>
      <c r="E17" s="10">
        <v>20.02</v>
      </c>
      <c r="F17" s="10">
        <v>20</v>
      </c>
      <c r="G17" s="10">
        <v>20</v>
      </c>
      <c r="H17" s="32">
        <v>324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0" t="s">
        <v>732</v>
      </c>
      <c r="C18" s="39" t="s">
        <v>718</v>
      </c>
      <c r="D18" s="10">
        <v>19.5</v>
      </c>
      <c r="E18" s="10">
        <v>19.73</v>
      </c>
      <c r="F18" s="10">
        <v>19.5</v>
      </c>
      <c r="G18" s="10">
        <v>19.5</v>
      </c>
      <c r="H18" s="32">
        <v>315.9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0" t="s">
        <v>733</v>
      </c>
      <c r="C19" s="39" t="s">
        <v>718</v>
      </c>
      <c r="D19" s="10">
        <v>27.5</v>
      </c>
      <c r="E19" s="10">
        <v>27.63</v>
      </c>
      <c r="F19" s="10">
        <v>27.5</v>
      </c>
      <c r="G19" s="10">
        <v>27.5</v>
      </c>
      <c r="H19" s="32">
        <v>445.5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0" t="s">
        <v>734</v>
      </c>
      <c r="C20" s="39" t="s">
        <v>718</v>
      </c>
      <c r="D20" s="10">
        <v>20</v>
      </c>
      <c r="E20" s="10">
        <v>23.2</v>
      </c>
      <c r="F20" s="10">
        <v>20</v>
      </c>
      <c r="G20" s="10">
        <v>20</v>
      </c>
      <c r="H20" s="32">
        <v>324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10" t="s">
        <v>547</v>
      </c>
      <c r="C21" s="39" t="s">
        <v>718</v>
      </c>
      <c r="D21" s="10">
        <v>15</v>
      </c>
      <c r="E21" s="10">
        <v>15.23</v>
      </c>
      <c r="F21" s="10">
        <v>15</v>
      </c>
      <c r="G21" s="10">
        <v>15</v>
      </c>
      <c r="H21" s="32">
        <v>243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0" t="s">
        <v>735</v>
      </c>
      <c r="C22" s="39" t="s">
        <v>718</v>
      </c>
      <c r="D22" s="10">
        <v>15</v>
      </c>
      <c r="E22" s="10">
        <v>22.85</v>
      </c>
      <c r="F22" s="10">
        <v>15</v>
      </c>
      <c r="G22" s="10">
        <v>15</v>
      </c>
      <c r="H22" s="32">
        <v>243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10" t="s">
        <v>736</v>
      </c>
      <c r="C23" s="39" t="s">
        <v>718</v>
      </c>
      <c r="D23" s="10">
        <v>8.6</v>
      </c>
      <c r="E23" s="10">
        <v>8.8</v>
      </c>
      <c r="F23" s="10">
        <v>8.6</v>
      </c>
      <c r="G23" s="10">
        <v>8.6</v>
      </c>
      <c r="H23" s="32">
        <v>139.32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0" t="s">
        <v>737</v>
      </c>
      <c r="C24" s="39" t="s">
        <v>718</v>
      </c>
      <c r="D24" s="10">
        <v>12</v>
      </c>
      <c r="E24" s="10">
        <v>16.31</v>
      </c>
      <c r="F24" s="10">
        <v>12</v>
      </c>
      <c r="G24" s="10">
        <v>12</v>
      </c>
      <c r="H24" s="32">
        <v>194.4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0" t="s">
        <v>738</v>
      </c>
      <c r="C25" s="39" t="s">
        <v>718</v>
      </c>
      <c r="D25" s="10">
        <v>37.5</v>
      </c>
      <c r="E25" s="10">
        <v>37.63</v>
      </c>
      <c r="F25" s="10">
        <v>37.5</v>
      </c>
      <c r="G25" s="10">
        <v>37.5</v>
      </c>
      <c r="H25" s="32">
        <v>607.5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10" t="s">
        <v>739</v>
      </c>
      <c r="C26" s="39" t="s">
        <v>718</v>
      </c>
      <c r="D26" s="10">
        <v>19.5</v>
      </c>
      <c r="E26" s="10">
        <v>10.5</v>
      </c>
      <c r="F26" s="10">
        <v>19.5</v>
      </c>
      <c r="G26" s="11">
        <v>10.5</v>
      </c>
      <c r="H26" s="32">
        <v>170.1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10" t="s">
        <v>740</v>
      </c>
      <c r="C27" s="39" t="s">
        <v>718</v>
      </c>
      <c r="D27" s="10">
        <v>17.5</v>
      </c>
      <c r="E27" s="10">
        <v>17.75</v>
      </c>
      <c r="F27" s="10">
        <v>17.5</v>
      </c>
      <c r="G27" s="10">
        <v>17.5</v>
      </c>
      <c r="H27" s="32">
        <v>283.5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0" t="s">
        <v>741</v>
      </c>
      <c r="C28" s="39" t="s">
        <v>718</v>
      </c>
      <c r="D28" s="10">
        <v>12</v>
      </c>
      <c r="E28" s="10">
        <v>13.72</v>
      </c>
      <c r="F28" s="10">
        <v>12</v>
      </c>
      <c r="G28" s="10">
        <v>12</v>
      </c>
      <c r="H28" s="32">
        <v>194.4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0" t="s">
        <v>742</v>
      </c>
      <c r="C29" s="39" t="s">
        <v>718</v>
      </c>
      <c r="D29" s="10">
        <v>30</v>
      </c>
      <c r="E29" s="10">
        <v>24.93</v>
      </c>
      <c r="F29" s="10">
        <v>30</v>
      </c>
      <c r="G29" s="11">
        <v>24</v>
      </c>
      <c r="H29" s="32">
        <v>388.8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0" t="s">
        <v>743</v>
      </c>
      <c r="C30" s="39" t="s">
        <v>718</v>
      </c>
      <c r="D30" s="10">
        <v>19</v>
      </c>
      <c r="E30" s="10">
        <v>19</v>
      </c>
      <c r="F30" s="10">
        <v>19</v>
      </c>
      <c r="G30" s="10">
        <v>19</v>
      </c>
      <c r="H30" s="32">
        <v>307.8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0" t="s">
        <v>744</v>
      </c>
      <c r="C31" s="39" t="s">
        <v>718</v>
      </c>
      <c r="D31" s="10">
        <v>30</v>
      </c>
      <c r="E31" s="10">
        <v>30.95</v>
      </c>
      <c r="F31" s="10">
        <v>30</v>
      </c>
      <c r="G31" s="10">
        <v>30</v>
      </c>
      <c r="H31" s="32">
        <v>486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10" t="s">
        <v>745</v>
      </c>
      <c r="C32" s="39" t="s">
        <v>718</v>
      </c>
      <c r="D32" s="10">
        <v>13</v>
      </c>
      <c r="E32" s="10">
        <v>17.34</v>
      </c>
      <c r="F32" s="10">
        <v>13</v>
      </c>
      <c r="G32" s="10">
        <v>13</v>
      </c>
      <c r="H32" s="32">
        <v>210.6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10" t="s">
        <v>746</v>
      </c>
      <c r="C33" s="39" t="s">
        <v>718</v>
      </c>
      <c r="D33" s="10">
        <v>19</v>
      </c>
      <c r="E33" s="10">
        <v>19.26</v>
      </c>
      <c r="F33" s="10">
        <v>19</v>
      </c>
      <c r="G33" s="11">
        <v>19</v>
      </c>
      <c r="H33" s="32">
        <v>307.8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10" t="s">
        <v>747</v>
      </c>
      <c r="C34" s="39" t="s">
        <v>718</v>
      </c>
      <c r="D34" s="10">
        <v>61.5</v>
      </c>
      <c r="E34" s="10">
        <v>28.63</v>
      </c>
      <c r="F34" s="10">
        <v>61.5</v>
      </c>
      <c r="G34" s="11">
        <f>F34-20-13.5</f>
        <v>28</v>
      </c>
      <c r="H34" s="32">
        <v>453.6</v>
      </c>
      <c r="I34" s="33"/>
      <c r="XFB34" s="2"/>
      <c r="XFC34" s="2"/>
      <c r="XFD34" s="2"/>
    </row>
    <row r="35" s="21" customFormat="1" ht="17" customHeight="1" spans="1:9 16382:16384">
      <c r="A35" s="11">
        <v>32</v>
      </c>
      <c r="B35" s="10" t="s">
        <v>748</v>
      </c>
      <c r="C35" s="39" t="s">
        <v>718</v>
      </c>
      <c r="D35" s="10">
        <v>15</v>
      </c>
      <c r="E35" s="10">
        <v>22.77</v>
      </c>
      <c r="F35" s="10">
        <v>15</v>
      </c>
      <c r="G35" s="11">
        <v>15</v>
      </c>
      <c r="H35" s="32">
        <v>243</v>
      </c>
      <c r="I35" s="33"/>
      <c r="XFB35" s="2"/>
      <c r="XFC35" s="2"/>
      <c r="XFD35" s="2"/>
    </row>
    <row r="36" s="21" customFormat="1" ht="17" customHeight="1" spans="1:9 16382:16384">
      <c r="A36" s="11">
        <v>33</v>
      </c>
      <c r="B36" s="10" t="s">
        <v>749</v>
      </c>
      <c r="C36" s="39" t="s">
        <v>718</v>
      </c>
      <c r="D36" s="10">
        <v>30</v>
      </c>
      <c r="E36" s="10">
        <v>32.4</v>
      </c>
      <c r="F36" s="10">
        <v>30</v>
      </c>
      <c r="G36" s="10">
        <v>30</v>
      </c>
      <c r="H36" s="32">
        <v>486</v>
      </c>
      <c r="I36" s="33"/>
      <c r="XFB36" s="2"/>
      <c r="XFC36" s="2"/>
      <c r="XFD36" s="2"/>
    </row>
    <row r="37" s="21" customFormat="1" ht="17" customHeight="1" spans="1:9 16382:16384">
      <c r="A37" s="11">
        <v>34</v>
      </c>
      <c r="B37" s="10" t="s">
        <v>417</v>
      </c>
      <c r="C37" s="39" t="s">
        <v>718</v>
      </c>
      <c r="D37" s="10">
        <v>25</v>
      </c>
      <c r="E37" s="10">
        <v>28.83</v>
      </c>
      <c r="F37" s="10">
        <v>25</v>
      </c>
      <c r="G37" s="10">
        <v>25</v>
      </c>
      <c r="H37" s="32">
        <v>405</v>
      </c>
      <c r="I37" s="33"/>
      <c r="XFB37" s="2"/>
      <c r="XFC37" s="2"/>
      <c r="XFD37" s="2"/>
    </row>
    <row r="38" s="21" customFormat="1" ht="17" customHeight="1" spans="1:9 16382:16384">
      <c r="A38" s="11">
        <v>35</v>
      </c>
      <c r="B38" s="10" t="s">
        <v>750</v>
      </c>
      <c r="C38" s="39" t="s">
        <v>718</v>
      </c>
      <c r="D38" s="10">
        <v>20</v>
      </c>
      <c r="E38" s="10">
        <v>20.3</v>
      </c>
      <c r="F38" s="10">
        <v>20</v>
      </c>
      <c r="G38" s="10">
        <v>20</v>
      </c>
      <c r="H38" s="32">
        <v>324</v>
      </c>
      <c r="I38" s="33"/>
    </row>
    <row r="39" s="21" customFormat="1" ht="17" customHeight="1" spans="1:9 16382:16384">
      <c r="A39" s="11">
        <v>36</v>
      </c>
      <c r="B39" s="10" t="s">
        <v>751</v>
      </c>
      <c r="C39" s="39" t="s">
        <v>718</v>
      </c>
      <c r="D39" s="10">
        <v>24</v>
      </c>
      <c r="E39" s="10">
        <v>28.79</v>
      </c>
      <c r="F39" s="10">
        <v>24</v>
      </c>
      <c r="G39" s="10">
        <v>24</v>
      </c>
      <c r="H39" s="32">
        <v>388.8</v>
      </c>
      <c r="I39" s="33"/>
      <c r="XFB39" s="2"/>
      <c r="XFC39" s="2"/>
      <c r="XFD39" s="2"/>
    </row>
    <row r="40" s="21" customFormat="1" ht="17" customHeight="1" spans="1:9 16382:16384">
      <c r="A40" s="11">
        <v>37</v>
      </c>
      <c r="B40" s="10" t="s">
        <v>752</v>
      </c>
      <c r="C40" s="39" t="s">
        <v>718</v>
      </c>
      <c r="D40" s="10">
        <v>15</v>
      </c>
      <c r="E40" s="10">
        <v>23.95</v>
      </c>
      <c r="F40" s="10">
        <v>15</v>
      </c>
      <c r="G40" s="11">
        <v>15</v>
      </c>
      <c r="H40" s="32">
        <v>243</v>
      </c>
      <c r="I40" s="33"/>
    </row>
    <row r="41" s="21" customFormat="1" ht="17" customHeight="1" spans="1:9 16382:16384">
      <c r="A41" s="11">
        <v>38</v>
      </c>
      <c r="B41" s="10" t="s">
        <v>753</v>
      </c>
      <c r="C41" s="39" t="s">
        <v>718</v>
      </c>
      <c r="D41" s="10">
        <v>28</v>
      </c>
      <c r="E41" s="10">
        <v>20.79</v>
      </c>
      <c r="F41" s="10">
        <v>28</v>
      </c>
      <c r="G41" s="11">
        <v>20.79</v>
      </c>
      <c r="H41" s="32">
        <v>336.798</v>
      </c>
      <c r="I41" s="33"/>
      <c r="XFB41" s="2"/>
      <c r="XFC41" s="2"/>
      <c r="XFD41" s="2"/>
    </row>
    <row r="42" s="21" customFormat="1" ht="17" customHeight="1" spans="1:9 16382:16384">
      <c r="A42" s="11">
        <v>39</v>
      </c>
      <c r="B42" s="10" t="s">
        <v>754</v>
      </c>
      <c r="C42" s="39" t="s">
        <v>718</v>
      </c>
      <c r="D42" s="10">
        <v>20</v>
      </c>
      <c r="E42" s="10">
        <v>7.89</v>
      </c>
      <c r="F42" s="10">
        <v>20</v>
      </c>
      <c r="G42" s="11">
        <v>7.89</v>
      </c>
      <c r="H42" s="32">
        <v>127.818</v>
      </c>
      <c r="I42" s="33"/>
      <c r="XFB42" s="2"/>
      <c r="XFC42" s="2"/>
      <c r="XFD42" s="2"/>
    </row>
    <row r="43" s="21" customFormat="1" ht="17" customHeight="1" spans="1:9 16382:16384">
      <c r="A43" s="11">
        <v>40</v>
      </c>
      <c r="B43" s="10" t="s">
        <v>755</v>
      </c>
      <c r="C43" s="39" t="s">
        <v>718</v>
      </c>
      <c r="D43" s="10">
        <v>20</v>
      </c>
      <c r="E43" s="10">
        <v>14.33</v>
      </c>
      <c r="F43" s="10">
        <v>20</v>
      </c>
      <c r="G43" s="11">
        <v>14.33</v>
      </c>
      <c r="H43" s="32">
        <v>232.146</v>
      </c>
      <c r="I43" s="33"/>
    </row>
    <row r="44" s="21" customFormat="1" ht="17" customHeight="1" spans="1:9 16382:16384">
      <c r="A44" s="11">
        <v>41</v>
      </c>
      <c r="B44" s="10" t="s">
        <v>756</v>
      </c>
      <c r="C44" s="39" t="s">
        <v>718</v>
      </c>
      <c r="D44" s="10">
        <v>24.5</v>
      </c>
      <c r="E44" s="10">
        <v>24.75</v>
      </c>
      <c r="F44" s="10">
        <v>24.5</v>
      </c>
      <c r="G44" s="10">
        <v>24.5</v>
      </c>
      <c r="H44" s="32">
        <v>396.9</v>
      </c>
      <c r="I44" s="33"/>
    </row>
    <row r="45" s="21" customFormat="1" ht="17" customHeight="1" spans="1:9 16382:16384">
      <c r="A45" s="11">
        <v>42</v>
      </c>
      <c r="B45" s="10" t="s">
        <v>757</v>
      </c>
      <c r="C45" s="39" t="s">
        <v>718</v>
      </c>
      <c r="D45" s="10">
        <v>9.5</v>
      </c>
      <c r="E45" s="10">
        <v>9.5</v>
      </c>
      <c r="F45" s="10">
        <v>9.5</v>
      </c>
      <c r="G45" s="10">
        <v>9.5</v>
      </c>
      <c r="H45" s="32">
        <v>153.9</v>
      </c>
      <c r="I45" s="33"/>
      <c r="XFB45" s="2"/>
      <c r="XFC45" s="2"/>
      <c r="XFD45" s="2"/>
    </row>
    <row r="46" s="21" customFormat="1" ht="17" customHeight="1" spans="1:9 16382:16384">
      <c r="A46" s="11">
        <v>43</v>
      </c>
      <c r="B46" s="10" t="s">
        <v>758</v>
      </c>
      <c r="C46" s="39" t="s">
        <v>718</v>
      </c>
      <c r="D46" s="10">
        <v>62</v>
      </c>
      <c r="E46" s="10">
        <v>25.89</v>
      </c>
      <c r="F46" s="10">
        <v>62</v>
      </c>
      <c r="G46" s="11">
        <f>F46-23.76-12.74</f>
        <v>25.5</v>
      </c>
      <c r="H46" s="32">
        <v>413.1</v>
      </c>
      <c r="I46" s="33"/>
      <c r="XFB46" s="2"/>
      <c r="XFC46" s="2"/>
      <c r="XFD46" s="2"/>
    </row>
    <row r="47" s="21" customFormat="1" ht="17" customHeight="1" spans="1:9 16382:16384">
      <c r="A47" s="11">
        <v>44</v>
      </c>
      <c r="B47" s="10" t="s">
        <v>759</v>
      </c>
      <c r="C47" s="39" t="s">
        <v>718</v>
      </c>
      <c r="D47" s="10">
        <v>8.5</v>
      </c>
      <c r="E47" s="10">
        <v>8.77</v>
      </c>
      <c r="F47" s="10">
        <v>8.5</v>
      </c>
      <c r="G47" s="11">
        <v>8.5</v>
      </c>
      <c r="H47" s="32">
        <v>137.7</v>
      </c>
      <c r="I47" s="33"/>
      <c r="XFB47" s="2"/>
      <c r="XFC47" s="2"/>
      <c r="XFD47" s="2"/>
    </row>
    <row r="48" s="21" customFormat="1" ht="17" customHeight="1" spans="1:9 16382:16384">
      <c r="A48" s="11">
        <v>45</v>
      </c>
      <c r="B48" s="10" t="s">
        <v>760</v>
      </c>
      <c r="C48" s="39" t="s">
        <v>718</v>
      </c>
      <c r="D48" s="10">
        <v>45</v>
      </c>
      <c r="E48" s="10">
        <v>15.16</v>
      </c>
      <c r="F48" s="10">
        <v>45</v>
      </c>
      <c r="G48" s="11">
        <v>15.16</v>
      </c>
      <c r="H48" s="32">
        <v>245.592</v>
      </c>
      <c r="I48" s="33"/>
      <c r="XFB48" s="2"/>
      <c r="XFC48" s="2"/>
      <c r="XFD48" s="2"/>
    </row>
    <row r="49" s="21" customFormat="1" ht="17" customHeight="1" spans="1:9 16382:16384">
      <c r="A49" s="11">
        <v>46</v>
      </c>
      <c r="B49" s="10" t="s">
        <v>761</v>
      </c>
      <c r="C49" s="39" t="s">
        <v>718</v>
      </c>
      <c r="D49" s="10">
        <v>22</v>
      </c>
      <c r="E49" s="10">
        <v>30.99</v>
      </c>
      <c r="F49" s="10">
        <v>22</v>
      </c>
      <c r="G49" s="10">
        <v>22</v>
      </c>
      <c r="H49" s="32">
        <v>356.4</v>
      </c>
      <c r="I49" s="33"/>
      <c r="XFB49" s="2"/>
      <c r="XFC49" s="2"/>
      <c r="XFD49" s="2"/>
    </row>
    <row r="50" s="21" customFormat="1" ht="17" customHeight="1" spans="1:9 16382:16384">
      <c r="A50" s="11">
        <v>47</v>
      </c>
      <c r="B50" s="10" t="s">
        <v>762</v>
      </c>
      <c r="C50" s="39" t="s">
        <v>718</v>
      </c>
      <c r="D50" s="10">
        <v>16.5</v>
      </c>
      <c r="E50" s="10">
        <v>17.1</v>
      </c>
      <c r="F50" s="10">
        <v>16.5</v>
      </c>
      <c r="G50" s="10">
        <v>16.5</v>
      </c>
      <c r="H50" s="32">
        <v>267.3</v>
      </c>
      <c r="I50" s="33"/>
      <c r="XFB50" s="2"/>
      <c r="XFC50" s="2"/>
      <c r="XFD50" s="2"/>
    </row>
    <row r="51" s="21" customFormat="1" ht="17" customHeight="1" spans="1:9 16382:16384">
      <c r="A51" s="11">
        <v>48</v>
      </c>
      <c r="B51" s="10" t="s">
        <v>763</v>
      </c>
      <c r="C51" s="39" t="s">
        <v>718</v>
      </c>
      <c r="D51" s="10">
        <v>11</v>
      </c>
      <c r="E51" s="10">
        <v>18.03</v>
      </c>
      <c r="F51" s="10">
        <v>11</v>
      </c>
      <c r="G51" s="10">
        <v>11</v>
      </c>
      <c r="H51" s="32">
        <v>178.2</v>
      </c>
      <c r="I51" s="33"/>
      <c r="XFB51" s="2"/>
      <c r="XFC51" s="2"/>
      <c r="XFD51" s="2"/>
    </row>
    <row r="52" s="21" customFormat="1" ht="17" customHeight="1" spans="1:9 16382:16384">
      <c r="A52" s="11">
        <v>49</v>
      </c>
      <c r="B52" s="10" t="s">
        <v>764</v>
      </c>
      <c r="C52" s="39" t="s">
        <v>718</v>
      </c>
      <c r="D52" s="10">
        <v>28</v>
      </c>
      <c r="E52" s="10">
        <v>36.41</v>
      </c>
      <c r="F52" s="10">
        <v>28</v>
      </c>
      <c r="G52" s="10">
        <v>28</v>
      </c>
      <c r="H52" s="32">
        <v>453.6</v>
      </c>
      <c r="I52" s="33"/>
      <c r="XFB52" s="2"/>
      <c r="XFC52" s="2"/>
      <c r="XFD52" s="2"/>
    </row>
    <row r="53" s="21" customFormat="1" ht="17" customHeight="1" spans="1:9 16382:16384">
      <c r="A53" s="11">
        <v>50</v>
      </c>
      <c r="B53" s="10" t="s">
        <v>415</v>
      </c>
      <c r="C53" s="39" t="s">
        <v>718</v>
      </c>
      <c r="D53" s="10">
        <v>20</v>
      </c>
      <c r="E53" s="10">
        <v>20.7</v>
      </c>
      <c r="F53" s="10">
        <v>20</v>
      </c>
      <c r="G53" s="10">
        <v>20</v>
      </c>
      <c r="H53" s="32">
        <v>324</v>
      </c>
      <c r="I53" s="33"/>
    </row>
    <row r="54" s="21" customFormat="1" ht="17" customHeight="1" spans="1:9 16382:16384">
      <c r="A54" s="11">
        <v>51</v>
      </c>
      <c r="B54" s="10" t="s">
        <v>765</v>
      </c>
      <c r="C54" s="39" t="s">
        <v>718</v>
      </c>
      <c r="D54" s="10">
        <v>20</v>
      </c>
      <c r="E54" s="10">
        <v>8.96</v>
      </c>
      <c r="F54" s="10">
        <v>20</v>
      </c>
      <c r="G54" s="11">
        <v>8.96</v>
      </c>
      <c r="H54" s="32">
        <v>145.152</v>
      </c>
      <c r="I54" s="33"/>
    </row>
    <row r="55" s="21" customFormat="1" ht="17" customHeight="1" spans="1:9 16382:16384">
      <c r="A55" s="11">
        <v>52</v>
      </c>
      <c r="B55" s="10" t="s">
        <v>766</v>
      </c>
      <c r="C55" s="39" t="s">
        <v>718</v>
      </c>
      <c r="D55" s="10">
        <v>29</v>
      </c>
      <c r="E55" s="10">
        <v>10.4</v>
      </c>
      <c r="F55" s="10">
        <v>29</v>
      </c>
      <c r="G55" s="11">
        <f>F55-19</f>
        <v>10</v>
      </c>
      <c r="H55" s="32">
        <v>162</v>
      </c>
      <c r="I55" s="33"/>
    </row>
    <row r="56" s="21" customFormat="1" ht="17" customHeight="1" spans="1:9 16382:16384">
      <c r="A56" s="11">
        <v>53</v>
      </c>
      <c r="B56" s="10" t="s">
        <v>767</v>
      </c>
      <c r="C56" s="39" t="s">
        <v>718</v>
      </c>
      <c r="D56" s="10">
        <v>20</v>
      </c>
      <c r="E56" s="10">
        <v>21.72</v>
      </c>
      <c r="F56" s="10">
        <v>20</v>
      </c>
      <c r="G56" s="11">
        <v>20</v>
      </c>
      <c r="H56" s="32">
        <v>324</v>
      </c>
      <c r="I56" s="33"/>
    </row>
    <row r="57" s="21" customFormat="1" ht="17" customHeight="1" spans="1:9 16382:16384">
      <c r="A57" s="11">
        <v>54</v>
      </c>
      <c r="B57" s="10" t="s">
        <v>768</v>
      </c>
      <c r="C57" s="39" t="s">
        <v>718</v>
      </c>
      <c r="D57" s="10">
        <v>30</v>
      </c>
      <c r="E57" s="10">
        <v>18.12</v>
      </c>
      <c r="F57" s="10">
        <v>30</v>
      </c>
      <c r="G57" s="11">
        <v>18.12</v>
      </c>
      <c r="H57" s="32">
        <v>293.544</v>
      </c>
      <c r="I57" s="33"/>
    </row>
    <row r="58" s="21" customFormat="1" ht="17" customHeight="1" spans="1:9 16382:16384">
      <c r="A58" s="11">
        <v>55</v>
      </c>
      <c r="B58" s="10" t="s">
        <v>769</v>
      </c>
      <c r="C58" s="39" t="s">
        <v>718</v>
      </c>
      <c r="D58" s="10">
        <v>18</v>
      </c>
      <c r="E58" s="10">
        <v>20.04</v>
      </c>
      <c r="F58" s="10">
        <v>18</v>
      </c>
      <c r="G58" s="10">
        <v>18</v>
      </c>
      <c r="H58" s="32">
        <v>291.6</v>
      </c>
      <c r="I58" s="33"/>
    </row>
    <row r="59" s="21" customFormat="1" ht="17" customHeight="1" spans="1:9 16382:16384">
      <c r="A59" s="11">
        <v>56</v>
      </c>
      <c r="B59" s="10" t="s">
        <v>770</v>
      </c>
      <c r="C59" s="39" t="s">
        <v>718</v>
      </c>
      <c r="D59" s="10">
        <v>17</v>
      </c>
      <c r="E59" s="10">
        <v>18.89</v>
      </c>
      <c r="F59" s="10">
        <v>17</v>
      </c>
      <c r="G59" s="10">
        <v>17</v>
      </c>
      <c r="H59" s="32">
        <v>275.4</v>
      </c>
      <c r="I59" s="33"/>
    </row>
    <row r="60" s="21" customFormat="1" ht="17" customHeight="1" spans="1:9 16382:16384">
      <c r="A60" s="11">
        <v>57</v>
      </c>
      <c r="B60" s="10" t="s">
        <v>771</v>
      </c>
      <c r="C60" s="39" t="s">
        <v>718</v>
      </c>
      <c r="D60" s="10">
        <v>10</v>
      </c>
      <c r="E60" s="10">
        <v>10.45</v>
      </c>
      <c r="F60" s="10">
        <v>10</v>
      </c>
      <c r="G60" s="10">
        <v>10</v>
      </c>
      <c r="H60" s="32">
        <v>162</v>
      </c>
      <c r="I60" s="33"/>
    </row>
    <row r="61" s="21" customFormat="1" ht="17" customHeight="1" spans="1:9 16382:16384">
      <c r="A61" s="11">
        <v>58</v>
      </c>
      <c r="B61" s="10" t="s">
        <v>772</v>
      </c>
      <c r="C61" s="39" t="s">
        <v>718</v>
      </c>
      <c r="D61" s="10">
        <v>10</v>
      </c>
      <c r="E61" s="10">
        <v>10.45</v>
      </c>
      <c r="F61" s="10">
        <v>10</v>
      </c>
      <c r="G61" s="10">
        <v>10</v>
      </c>
      <c r="H61" s="32">
        <v>162</v>
      </c>
      <c r="I61" s="33"/>
    </row>
    <row r="62" s="21" customFormat="1" ht="17" customHeight="1" spans="1:9 16382:16384">
      <c r="A62" s="11">
        <v>59</v>
      </c>
      <c r="B62" s="10" t="s">
        <v>773</v>
      </c>
      <c r="C62" s="39" t="s">
        <v>718</v>
      </c>
      <c r="D62" s="10">
        <v>18.6</v>
      </c>
      <c r="E62" s="10">
        <v>18.62</v>
      </c>
      <c r="F62" s="10">
        <v>18.6</v>
      </c>
      <c r="G62" s="10">
        <v>18.6</v>
      </c>
      <c r="H62" s="32">
        <v>301.32</v>
      </c>
      <c r="I62" s="33"/>
    </row>
    <row r="63" s="21" customFormat="1" ht="17" customHeight="1" spans="1:9 16382:16384">
      <c r="A63" s="11">
        <v>60</v>
      </c>
      <c r="B63" s="10" t="s">
        <v>774</v>
      </c>
      <c r="C63" s="39" t="s">
        <v>718</v>
      </c>
      <c r="D63" s="10">
        <v>23</v>
      </c>
      <c r="E63" s="10">
        <v>28.29</v>
      </c>
      <c r="F63" s="10">
        <v>23</v>
      </c>
      <c r="G63" s="10">
        <v>23</v>
      </c>
      <c r="H63" s="32">
        <v>372.6</v>
      </c>
      <c r="I63" s="33"/>
    </row>
    <row r="64" s="21" customFormat="1" ht="17" customHeight="1" spans="1:9 16382:16384">
      <c r="A64" s="11">
        <v>61</v>
      </c>
      <c r="B64" s="10" t="s">
        <v>775</v>
      </c>
      <c r="C64" s="39" t="s">
        <v>718</v>
      </c>
      <c r="D64" s="10">
        <v>11</v>
      </c>
      <c r="E64" s="10">
        <v>16.23</v>
      </c>
      <c r="F64" s="10">
        <v>11</v>
      </c>
      <c r="G64" s="10">
        <v>11</v>
      </c>
      <c r="H64" s="32">
        <v>178.2</v>
      </c>
      <c r="I64" s="33"/>
    </row>
    <row r="65" s="21" customFormat="1" ht="17" customHeight="1" spans="1:9">
      <c r="A65" s="11">
        <v>62</v>
      </c>
      <c r="B65" s="10" t="s">
        <v>776</v>
      </c>
      <c r="C65" s="39" t="s">
        <v>718</v>
      </c>
      <c r="D65" s="10">
        <v>8</v>
      </c>
      <c r="E65" s="10">
        <v>15.75</v>
      </c>
      <c r="F65" s="10">
        <v>8</v>
      </c>
      <c r="G65" s="10">
        <v>8</v>
      </c>
      <c r="H65" s="32">
        <v>129.6</v>
      </c>
      <c r="I65" s="33"/>
    </row>
    <row r="66" s="21" customFormat="1" ht="17" customHeight="1" spans="1:9">
      <c r="A66" s="11">
        <v>63</v>
      </c>
      <c r="B66" s="10" t="s">
        <v>777</v>
      </c>
      <c r="C66" s="39" t="s">
        <v>718</v>
      </c>
      <c r="D66" s="10">
        <v>20</v>
      </c>
      <c r="E66" s="10">
        <v>14.86</v>
      </c>
      <c r="F66" s="10">
        <v>20</v>
      </c>
      <c r="G66" s="11">
        <v>14.86</v>
      </c>
      <c r="H66" s="32">
        <v>240.732</v>
      </c>
      <c r="I66" s="33"/>
    </row>
    <row r="67" s="21" customFormat="1" ht="17" customHeight="1" spans="1:9">
      <c r="A67" s="11">
        <v>64</v>
      </c>
      <c r="B67" s="10" t="s">
        <v>778</v>
      </c>
      <c r="C67" s="39" t="s">
        <v>718</v>
      </c>
      <c r="D67" s="10">
        <v>10.2</v>
      </c>
      <c r="E67" s="10">
        <v>15.81</v>
      </c>
      <c r="F67" s="10">
        <v>10.2</v>
      </c>
      <c r="G67" s="10">
        <v>10.2</v>
      </c>
      <c r="H67" s="32">
        <v>165.24</v>
      </c>
      <c r="I67" s="33"/>
    </row>
    <row r="68" s="21" customFormat="1" ht="17" customHeight="1" spans="1:9">
      <c r="A68" s="11">
        <v>65</v>
      </c>
      <c r="B68" s="10" t="s">
        <v>779</v>
      </c>
      <c r="C68" s="39" t="s">
        <v>718</v>
      </c>
      <c r="D68" s="10">
        <v>14.5</v>
      </c>
      <c r="E68" s="10">
        <v>22.51</v>
      </c>
      <c r="F68" s="10">
        <v>14.5</v>
      </c>
      <c r="G68" s="10">
        <v>14.5</v>
      </c>
      <c r="H68" s="32">
        <v>234.9</v>
      </c>
      <c r="I68" s="33"/>
    </row>
    <row r="69" s="21" customFormat="1" ht="17" customHeight="1" spans="1:9">
      <c r="A69" s="11">
        <v>66</v>
      </c>
      <c r="B69" s="10" t="s">
        <v>780</v>
      </c>
      <c r="C69" s="39" t="s">
        <v>718</v>
      </c>
      <c r="D69" s="10">
        <v>14</v>
      </c>
      <c r="E69" s="10">
        <v>14.24</v>
      </c>
      <c r="F69" s="10">
        <v>14</v>
      </c>
      <c r="G69" s="10">
        <v>14</v>
      </c>
      <c r="H69" s="32">
        <v>226.8</v>
      </c>
      <c r="I69" s="33"/>
    </row>
    <row r="70" s="21" customFormat="1" ht="17" customHeight="1" spans="1:9">
      <c r="A70" s="11">
        <v>67</v>
      </c>
      <c r="B70" s="10" t="s">
        <v>781</v>
      </c>
      <c r="C70" s="39" t="s">
        <v>718</v>
      </c>
      <c r="D70" s="10">
        <v>17.4</v>
      </c>
      <c r="E70" s="10">
        <v>21.1</v>
      </c>
      <c r="F70" s="10">
        <v>17.4</v>
      </c>
      <c r="G70" s="10">
        <v>17.4</v>
      </c>
      <c r="H70" s="32">
        <v>281.88</v>
      </c>
      <c r="I70" s="33"/>
    </row>
    <row r="71" s="21" customFormat="1" ht="17" customHeight="1" spans="1:9">
      <c r="A71" s="11">
        <v>68</v>
      </c>
      <c r="B71" s="10" t="s">
        <v>782</v>
      </c>
      <c r="C71" s="39" t="s">
        <v>718</v>
      </c>
      <c r="D71" s="10">
        <v>3.7</v>
      </c>
      <c r="E71" s="10">
        <v>13.63</v>
      </c>
      <c r="F71" s="10">
        <v>3.7</v>
      </c>
      <c r="G71" s="10">
        <v>3.7</v>
      </c>
      <c r="H71" s="32">
        <v>59.94</v>
      </c>
      <c r="I71" s="33"/>
    </row>
    <row r="72" s="21" customFormat="1" ht="17" customHeight="1" spans="1:9">
      <c r="A72" s="11">
        <v>69</v>
      </c>
      <c r="B72" s="10" t="s">
        <v>783</v>
      </c>
      <c r="C72" s="39" t="s">
        <v>718</v>
      </c>
      <c r="D72" s="10">
        <v>3.3</v>
      </c>
      <c r="E72" s="10">
        <v>25.38</v>
      </c>
      <c r="F72" s="10">
        <v>3.3</v>
      </c>
      <c r="G72" s="10">
        <v>3.3</v>
      </c>
      <c r="H72" s="32">
        <v>53.46</v>
      </c>
      <c r="I72" s="33"/>
    </row>
    <row r="73" s="21" customFormat="1" ht="17" customHeight="1" spans="1:9">
      <c r="A73" s="11">
        <v>70</v>
      </c>
      <c r="B73" s="10" t="s">
        <v>784</v>
      </c>
      <c r="C73" s="39" t="s">
        <v>718</v>
      </c>
      <c r="D73" s="10">
        <v>4.4</v>
      </c>
      <c r="E73" s="10">
        <v>19.84</v>
      </c>
      <c r="F73" s="10">
        <v>4.4</v>
      </c>
      <c r="G73" s="10">
        <v>4.4</v>
      </c>
      <c r="H73" s="32">
        <v>71.28</v>
      </c>
      <c r="I73" s="33"/>
    </row>
    <row r="74" s="21" customFormat="1" ht="17" customHeight="1" spans="1:9">
      <c r="A74" s="11">
        <v>71</v>
      </c>
      <c r="B74" s="10" t="s">
        <v>785</v>
      </c>
      <c r="C74" s="39" t="s">
        <v>718</v>
      </c>
      <c r="D74" s="10">
        <v>10</v>
      </c>
      <c r="E74" s="10">
        <v>10</v>
      </c>
      <c r="F74" s="10">
        <v>10</v>
      </c>
      <c r="G74" s="10">
        <v>10</v>
      </c>
      <c r="H74" s="32">
        <v>162</v>
      </c>
      <c r="I74" s="33"/>
    </row>
    <row r="75" s="21" customFormat="1" ht="17" customHeight="1" spans="1:9">
      <c r="A75" s="11">
        <v>72</v>
      </c>
      <c r="B75" s="10" t="s">
        <v>786</v>
      </c>
      <c r="C75" s="39" t="s">
        <v>718</v>
      </c>
      <c r="D75" s="10">
        <v>16.5</v>
      </c>
      <c r="E75" s="10">
        <v>16.74</v>
      </c>
      <c r="F75" s="10">
        <v>16.5</v>
      </c>
      <c r="G75" s="10">
        <v>16.5</v>
      </c>
      <c r="H75" s="32">
        <v>267.3</v>
      </c>
      <c r="I75" s="33"/>
    </row>
    <row r="76" s="21" customFormat="1" ht="17" customHeight="1" spans="1:9">
      <c r="A76" s="11">
        <v>73</v>
      </c>
      <c r="B76" s="10" t="s">
        <v>787</v>
      </c>
      <c r="C76" s="39" t="s">
        <v>718</v>
      </c>
      <c r="D76" s="10">
        <v>34</v>
      </c>
      <c r="E76" s="10">
        <v>34.08</v>
      </c>
      <c r="F76" s="10">
        <v>34</v>
      </c>
      <c r="G76" s="10">
        <v>34</v>
      </c>
      <c r="H76" s="32">
        <v>550.8</v>
      </c>
      <c r="I76" s="33"/>
    </row>
    <row r="77" s="21" customFormat="1" ht="17" customHeight="1" spans="1:9">
      <c r="A77" s="11">
        <v>74</v>
      </c>
      <c r="B77" s="10" t="s">
        <v>788</v>
      </c>
      <c r="C77" s="39" t="s">
        <v>718</v>
      </c>
      <c r="D77" s="10">
        <v>19</v>
      </c>
      <c r="E77" s="10">
        <v>24.8</v>
      </c>
      <c r="F77" s="10">
        <v>19</v>
      </c>
      <c r="G77" s="10">
        <v>19</v>
      </c>
      <c r="H77" s="32">
        <v>307.8</v>
      </c>
      <c r="I77" s="33"/>
    </row>
    <row r="78" s="21" customFormat="1" ht="17" customHeight="1" spans="1:9">
      <c r="A78" s="11">
        <v>75</v>
      </c>
      <c r="B78" s="10" t="s">
        <v>789</v>
      </c>
      <c r="C78" s="39" t="s">
        <v>718</v>
      </c>
      <c r="D78" s="10">
        <v>10</v>
      </c>
      <c r="E78" s="10">
        <v>10.8</v>
      </c>
      <c r="F78" s="10">
        <v>10</v>
      </c>
      <c r="G78" s="10">
        <v>10</v>
      </c>
      <c r="H78" s="32">
        <v>162</v>
      </c>
      <c r="I78" s="33"/>
    </row>
    <row r="79" s="21" customFormat="1" ht="17" customHeight="1" spans="1:9">
      <c r="A79" s="11">
        <v>76</v>
      </c>
      <c r="B79" s="10" t="s">
        <v>790</v>
      </c>
      <c r="C79" s="39" t="s">
        <v>718</v>
      </c>
      <c r="D79" s="10">
        <v>22.5</v>
      </c>
      <c r="E79" s="10">
        <v>22.54</v>
      </c>
      <c r="F79" s="10">
        <v>22.5</v>
      </c>
      <c r="G79" s="10">
        <v>22.5</v>
      </c>
      <c r="H79" s="32">
        <v>364.5</v>
      </c>
      <c r="I79" s="33"/>
    </row>
    <row r="80" s="21" customFormat="1" ht="17" customHeight="1" spans="1:9">
      <c r="A80" s="11">
        <v>77</v>
      </c>
      <c r="B80" s="10" t="s">
        <v>791</v>
      </c>
      <c r="C80" s="39" t="s">
        <v>718</v>
      </c>
      <c r="D80" s="10">
        <v>8</v>
      </c>
      <c r="E80" s="10">
        <v>8.2</v>
      </c>
      <c r="F80" s="10">
        <v>8</v>
      </c>
      <c r="G80" s="10">
        <v>8</v>
      </c>
      <c r="H80" s="32">
        <v>129.6</v>
      </c>
      <c r="I80" s="33"/>
    </row>
    <row r="81" s="21" customFormat="1" ht="17" customHeight="1" spans="1:9">
      <c r="A81" s="11">
        <v>78</v>
      </c>
      <c r="B81" s="10" t="s">
        <v>792</v>
      </c>
      <c r="C81" s="39" t="s">
        <v>718</v>
      </c>
      <c r="D81" s="10">
        <v>18</v>
      </c>
      <c r="E81" s="10">
        <v>20.47</v>
      </c>
      <c r="F81" s="10">
        <v>18</v>
      </c>
      <c r="G81" s="10">
        <v>18</v>
      </c>
      <c r="H81" s="32">
        <v>291.6</v>
      </c>
      <c r="I81" s="33"/>
    </row>
    <row r="82" s="21" customFormat="1" ht="17" customHeight="1" spans="1:9">
      <c r="A82" s="11">
        <v>79</v>
      </c>
      <c r="B82" s="10" t="s">
        <v>793</v>
      </c>
      <c r="C82" s="39" t="s">
        <v>718</v>
      </c>
      <c r="D82" s="10">
        <v>14</v>
      </c>
      <c r="E82" s="10">
        <v>16.71</v>
      </c>
      <c r="F82" s="10">
        <v>14</v>
      </c>
      <c r="G82" s="10">
        <v>14</v>
      </c>
      <c r="H82" s="32">
        <v>226.8</v>
      </c>
      <c r="I82" s="33"/>
    </row>
    <row r="83" s="21" customFormat="1" ht="17" customHeight="1" spans="1:9">
      <c r="A83" s="11">
        <v>80</v>
      </c>
      <c r="B83" s="10" t="s">
        <v>772</v>
      </c>
      <c r="C83" s="39" t="s">
        <v>718</v>
      </c>
      <c r="D83" s="10">
        <v>15</v>
      </c>
      <c r="E83" s="10">
        <v>10.45</v>
      </c>
      <c r="F83" s="10">
        <v>15</v>
      </c>
      <c r="G83" s="11">
        <v>10.45</v>
      </c>
      <c r="H83" s="32">
        <v>169.29</v>
      </c>
      <c r="I83" s="33"/>
    </row>
    <row r="84" s="21" customFormat="1" ht="17" customHeight="1" spans="1:9">
      <c r="A84" s="11">
        <v>81</v>
      </c>
      <c r="B84" s="10" t="s">
        <v>794</v>
      </c>
      <c r="C84" s="39" t="s">
        <v>718</v>
      </c>
      <c r="D84" s="10">
        <v>30</v>
      </c>
      <c r="E84" s="10">
        <v>15.31</v>
      </c>
      <c r="F84" s="10">
        <v>30</v>
      </c>
      <c r="G84" s="11">
        <v>15.3</v>
      </c>
      <c r="H84" s="32">
        <v>247.86</v>
      </c>
      <c r="I84" s="33"/>
    </row>
    <row r="85" s="21" customFormat="1" ht="17" customHeight="1" spans="1:9">
      <c r="A85" s="11">
        <v>82</v>
      </c>
      <c r="B85" s="10" t="s">
        <v>795</v>
      </c>
      <c r="C85" s="39" t="s">
        <v>718</v>
      </c>
      <c r="D85" s="10">
        <v>8</v>
      </c>
      <c r="E85" s="10">
        <v>14.57</v>
      </c>
      <c r="F85" s="10">
        <v>8</v>
      </c>
      <c r="G85" s="10">
        <v>8</v>
      </c>
      <c r="H85" s="32">
        <v>129.6</v>
      </c>
      <c r="I85" s="33"/>
    </row>
    <row r="86" s="21" customFormat="1" ht="17" customHeight="1" spans="1:9">
      <c r="A86" s="11">
        <v>83</v>
      </c>
      <c r="B86" s="10" t="s">
        <v>796</v>
      </c>
      <c r="C86" s="39" t="s">
        <v>718</v>
      </c>
      <c r="D86" s="10">
        <v>11.6</v>
      </c>
      <c r="E86" s="10">
        <v>11.68</v>
      </c>
      <c r="F86" s="10">
        <v>11.6</v>
      </c>
      <c r="G86" s="10">
        <v>11.6</v>
      </c>
      <c r="H86" s="32">
        <v>187.92</v>
      </c>
      <c r="I86" s="33"/>
    </row>
    <row r="87" s="21" customFormat="1" ht="17" customHeight="1" spans="1:9">
      <c r="A87" s="11">
        <v>84</v>
      </c>
      <c r="B87" s="10" t="s">
        <v>797</v>
      </c>
      <c r="C87" s="39" t="s">
        <v>718</v>
      </c>
      <c r="D87" s="10">
        <v>12</v>
      </c>
      <c r="E87" s="10">
        <v>12.24</v>
      </c>
      <c r="F87" s="10">
        <v>12</v>
      </c>
      <c r="G87" s="10">
        <v>12</v>
      </c>
      <c r="H87" s="32">
        <v>194.4</v>
      </c>
      <c r="I87" s="33"/>
    </row>
    <row r="88" s="21" customFormat="1" ht="17" customHeight="1" spans="1:9">
      <c r="A88" s="11">
        <v>85</v>
      </c>
      <c r="B88" s="10" t="s">
        <v>798</v>
      </c>
      <c r="C88" s="39" t="s">
        <v>718</v>
      </c>
      <c r="D88" s="10">
        <v>10</v>
      </c>
      <c r="E88" s="10">
        <v>12</v>
      </c>
      <c r="F88" s="10">
        <v>10</v>
      </c>
      <c r="G88" s="10">
        <v>10</v>
      </c>
      <c r="H88" s="32">
        <v>162</v>
      </c>
      <c r="I88" s="33"/>
    </row>
    <row r="89" s="21" customFormat="1" ht="17" customHeight="1" spans="1:9">
      <c r="A89" s="11">
        <v>86</v>
      </c>
      <c r="B89" s="10" t="s">
        <v>799</v>
      </c>
      <c r="C89" s="39" t="s">
        <v>718</v>
      </c>
      <c r="D89" s="10">
        <v>97</v>
      </c>
      <c r="E89" s="10">
        <v>14</v>
      </c>
      <c r="F89" s="10">
        <v>97</v>
      </c>
      <c r="G89" s="11">
        <f>F89-17-20-21-25</f>
        <v>14</v>
      </c>
      <c r="H89" s="32">
        <v>226.8</v>
      </c>
      <c r="I89" s="33"/>
    </row>
    <row r="90" s="21" customFormat="1" ht="17" customHeight="1" spans="1:9">
      <c r="A90" s="11">
        <v>87</v>
      </c>
      <c r="B90" s="10" t="s">
        <v>800</v>
      </c>
      <c r="C90" s="39" t="s">
        <v>718</v>
      </c>
      <c r="D90" s="10">
        <v>25</v>
      </c>
      <c r="E90" s="10">
        <v>13.86</v>
      </c>
      <c r="F90" s="10">
        <v>25</v>
      </c>
      <c r="G90" s="11">
        <v>13.86</v>
      </c>
      <c r="H90" s="32">
        <v>224.532</v>
      </c>
      <c r="I90" s="33"/>
    </row>
    <row r="91" s="21" customFormat="1" ht="17" customHeight="1" spans="1:9">
      <c r="A91" s="11">
        <v>88</v>
      </c>
      <c r="B91" s="10" t="s">
        <v>801</v>
      </c>
      <c r="C91" s="39" t="s">
        <v>718</v>
      </c>
      <c r="D91" s="10">
        <v>17.5</v>
      </c>
      <c r="E91" s="10">
        <v>17.58</v>
      </c>
      <c r="F91" s="10">
        <v>17.5</v>
      </c>
      <c r="G91" s="10">
        <v>17.5</v>
      </c>
      <c r="H91" s="32">
        <v>283.5</v>
      </c>
      <c r="I91" s="33"/>
    </row>
    <row r="92" s="21" customFormat="1" ht="17" customHeight="1" spans="1:9">
      <c r="A92" s="11">
        <v>89</v>
      </c>
      <c r="B92" s="10" t="s">
        <v>802</v>
      </c>
      <c r="C92" s="39" t="s">
        <v>718</v>
      </c>
      <c r="D92" s="10">
        <v>75.8</v>
      </c>
      <c r="E92" s="10">
        <v>13.26</v>
      </c>
      <c r="F92" s="10">
        <v>75.8</v>
      </c>
      <c r="G92" s="11">
        <f>F92-22.4-17.4-10.6-12.2</f>
        <v>13.2</v>
      </c>
      <c r="H92" s="32">
        <v>213.84</v>
      </c>
      <c r="I92" s="33"/>
    </row>
    <row r="93" s="21" customFormat="1" ht="17" customHeight="1" spans="1:9">
      <c r="A93" s="11">
        <v>90</v>
      </c>
      <c r="B93" s="10" t="s">
        <v>803</v>
      </c>
      <c r="C93" s="39" t="s">
        <v>718</v>
      </c>
      <c r="D93" s="10">
        <v>84.5</v>
      </c>
      <c r="E93" s="10">
        <v>13.76</v>
      </c>
      <c r="F93" s="10">
        <v>84.5</v>
      </c>
      <c r="G93" s="11">
        <f>F93-20-12-16-16-7</f>
        <v>13.5</v>
      </c>
      <c r="H93" s="32">
        <v>218.7</v>
      </c>
      <c r="I93" s="33"/>
    </row>
    <row r="94" s="21" customFormat="1" ht="17" customHeight="1" spans="1:9">
      <c r="A94" s="11">
        <v>91</v>
      </c>
      <c r="B94" s="10" t="s">
        <v>804</v>
      </c>
      <c r="C94" s="39" t="s">
        <v>718</v>
      </c>
      <c r="D94" s="10">
        <v>20</v>
      </c>
      <c r="E94" s="10">
        <v>19.99</v>
      </c>
      <c r="F94" s="10">
        <v>20</v>
      </c>
      <c r="G94" s="11">
        <v>19.99</v>
      </c>
      <c r="H94" s="32">
        <v>323.838</v>
      </c>
      <c r="I94" s="33"/>
    </row>
    <row r="95" s="21" customFormat="1" ht="17" customHeight="1" spans="1:9">
      <c r="A95" s="11">
        <v>92</v>
      </c>
      <c r="B95" s="10" t="s">
        <v>805</v>
      </c>
      <c r="C95" s="39" t="s">
        <v>718</v>
      </c>
      <c r="D95" s="10">
        <v>27</v>
      </c>
      <c r="E95" s="10">
        <v>27.14</v>
      </c>
      <c r="F95" s="10">
        <v>27</v>
      </c>
      <c r="G95" s="11">
        <v>27</v>
      </c>
      <c r="H95" s="32">
        <v>437.4</v>
      </c>
      <c r="I95" s="33"/>
    </row>
    <row r="96" s="21" customFormat="1" ht="17" customHeight="1" spans="1:9">
      <c r="A96" s="11">
        <v>93</v>
      </c>
      <c r="B96" s="10" t="s">
        <v>806</v>
      </c>
      <c r="C96" s="39" t="s">
        <v>718</v>
      </c>
      <c r="D96" s="10">
        <v>18</v>
      </c>
      <c r="E96" s="10">
        <v>20.85</v>
      </c>
      <c r="F96" s="10">
        <v>18</v>
      </c>
      <c r="G96" s="10">
        <v>18</v>
      </c>
      <c r="H96" s="32">
        <v>291.6</v>
      </c>
      <c r="I96" s="33"/>
    </row>
    <row r="97" s="21" customFormat="1" ht="17" customHeight="1" spans="1:9">
      <c r="A97" s="11">
        <v>94</v>
      </c>
      <c r="B97" s="10" t="s">
        <v>807</v>
      </c>
      <c r="C97" s="39" t="s">
        <v>718</v>
      </c>
      <c r="D97" s="10">
        <v>13.5</v>
      </c>
      <c r="E97" s="10">
        <v>13.74</v>
      </c>
      <c r="F97" s="10">
        <v>13.5</v>
      </c>
      <c r="G97" s="10">
        <v>13.5</v>
      </c>
      <c r="H97" s="32">
        <v>218.7</v>
      </c>
      <c r="I97" s="33"/>
    </row>
    <row r="98" s="21" customFormat="1" ht="17" customHeight="1" spans="1:9">
      <c r="A98" s="11">
        <v>95</v>
      </c>
      <c r="B98" s="10" t="s">
        <v>808</v>
      </c>
      <c r="C98" s="39" t="s">
        <v>718</v>
      </c>
      <c r="D98" s="10">
        <v>98.5</v>
      </c>
      <c r="E98" s="10">
        <v>7.8</v>
      </c>
      <c r="F98" s="10">
        <v>98.5</v>
      </c>
      <c r="G98" s="11">
        <f>F98-19-10.5-6-12-2.2-23-18</f>
        <v>7.8</v>
      </c>
      <c r="H98" s="32">
        <v>126.36</v>
      </c>
      <c r="I98" s="33"/>
    </row>
    <row r="99" s="21" customFormat="1" ht="17" customHeight="1" spans="1:9">
      <c r="A99" s="11">
        <v>96</v>
      </c>
      <c r="B99" s="10" t="s">
        <v>809</v>
      </c>
      <c r="C99" s="39" t="s">
        <v>718</v>
      </c>
      <c r="D99" s="10">
        <v>11.5</v>
      </c>
      <c r="E99" s="10">
        <v>11.74</v>
      </c>
      <c r="F99" s="10">
        <v>11.5</v>
      </c>
      <c r="G99" s="11">
        <v>11.5</v>
      </c>
      <c r="H99" s="32">
        <v>186.3</v>
      </c>
      <c r="I99" s="33"/>
    </row>
    <row r="100" s="21" customFormat="1" ht="17" customHeight="1" spans="1:9">
      <c r="A100" s="11">
        <v>97</v>
      </c>
      <c r="B100" s="10" t="s">
        <v>810</v>
      </c>
      <c r="C100" s="39" t="s">
        <v>718</v>
      </c>
      <c r="D100" s="10">
        <v>61</v>
      </c>
      <c r="E100" s="10">
        <v>10.02</v>
      </c>
      <c r="F100" s="10">
        <v>61</v>
      </c>
      <c r="G100" s="11">
        <v>10</v>
      </c>
      <c r="H100" s="32">
        <v>162</v>
      </c>
      <c r="I100" s="33"/>
    </row>
    <row r="101" s="21" customFormat="1" ht="17" customHeight="1" spans="1:9">
      <c r="A101" s="11">
        <v>98</v>
      </c>
      <c r="B101" s="10" t="s">
        <v>811</v>
      </c>
      <c r="C101" s="39" t="s">
        <v>718</v>
      </c>
      <c r="D101" s="10">
        <v>68.8</v>
      </c>
      <c r="E101" s="10">
        <v>16.94</v>
      </c>
      <c r="F101" s="10">
        <v>68.8</v>
      </c>
      <c r="G101" s="11">
        <f>F101-15.5-9.9-26.5</f>
        <v>16.9</v>
      </c>
      <c r="H101" s="32">
        <v>273.78</v>
      </c>
      <c r="I101" s="33"/>
    </row>
    <row r="102" s="21" customFormat="1" ht="17" customHeight="1" spans="1:9">
      <c r="A102" s="11">
        <v>99</v>
      </c>
      <c r="B102" s="10" t="s">
        <v>812</v>
      </c>
      <c r="C102" s="39" t="s">
        <v>718</v>
      </c>
      <c r="D102" s="10">
        <v>18</v>
      </c>
      <c r="E102" s="10">
        <v>15.27</v>
      </c>
      <c r="F102" s="10">
        <v>18</v>
      </c>
      <c r="G102" s="11">
        <v>15</v>
      </c>
      <c r="H102" s="32">
        <v>243</v>
      </c>
      <c r="I102" s="33"/>
    </row>
    <row r="103" s="21" customFormat="1" ht="17" customHeight="1" spans="1:9">
      <c r="A103" s="11">
        <v>100</v>
      </c>
      <c r="B103" s="10" t="s">
        <v>813</v>
      </c>
      <c r="C103" s="39" t="s">
        <v>718</v>
      </c>
      <c r="D103" s="10">
        <v>18</v>
      </c>
      <c r="E103" s="10">
        <v>16.8</v>
      </c>
      <c r="F103" s="10">
        <v>18</v>
      </c>
      <c r="G103" s="11">
        <v>16.8</v>
      </c>
      <c r="H103" s="32">
        <v>272.16</v>
      </c>
      <c r="I103" s="33"/>
    </row>
    <row r="104" s="21" customFormat="1" ht="17" customHeight="1" spans="1:9">
      <c r="A104" s="11">
        <v>101</v>
      </c>
      <c r="B104" s="10" t="s">
        <v>814</v>
      </c>
      <c r="C104" s="39" t="s">
        <v>718</v>
      </c>
      <c r="D104" s="10">
        <v>15</v>
      </c>
      <c r="E104" s="10">
        <v>15.36</v>
      </c>
      <c r="F104" s="10">
        <v>15</v>
      </c>
      <c r="G104" s="11">
        <v>15</v>
      </c>
      <c r="H104" s="32">
        <v>243</v>
      </c>
      <c r="I104" s="33"/>
    </row>
    <row r="105" s="21" customFormat="1" ht="17" customHeight="1" spans="1:9">
      <c r="A105" s="11">
        <v>102</v>
      </c>
      <c r="B105" s="10" t="s">
        <v>815</v>
      </c>
      <c r="C105" s="39" t="s">
        <v>718</v>
      </c>
      <c r="D105" s="10">
        <v>12</v>
      </c>
      <c r="E105" s="10">
        <v>13.16</v>
      </c>
      <c r="F105" s="10">
        <v>12</v>
      </c>
      <c r="G105" s="10">
        <v>12</v>
      </c>
      <c r="H105" s="32">
        <v>194.4</v>
      </c>
      <c r="I105" s="33"/>
    </row>
    <row r="106" s="21" customFormat="1" ht="17" customHeight="1" spans="1:9">
      <c r="A106" s="11">
        <v>103</v>
      </c>
      <c r="B106" s="10" t="s">
        <v>816</v>
      </c>
      <c r="C106" s="39" t="s">
        <v>718</v>
      </c>
      <c r="D106" s="10">
        <v>22.3</v>
      </c>
      <c r="E106" s="10">
        <v>22.31</v>
      </c>
      <c r="F106" s="10">
        <v>22.3</v>
      </c>
      <c r="G106" s="10">
        <v>22.3</v>
      </c>
      <c r="H106" s="32">
        <v>361.26</v>
      </c>
      <c r="I106" s="33"/>
    </row>
    <row r="107" s="21" customFormat="1" ht="17" customHeight="1" spans="1:9">
      <c r="A107" s="11">
        <v>104</v>
      </c>
      <c r="B107" s="10" t="s">
        <v>533</v>
      </c>
      <c r="C107" s="39" t="s">
        <v>718</v>
      </c>
      <c r="D107" s="10">
        <v>22</v>
      </c>
      <c r="E107" s="10">
        <v>22.35</v>
      </c>
      <c r="F107" s="10">
        <v>22</v>
      </c>
      <c r="G107" s="10">
        <v>22</v>
      </c>
      <c r="H107" s="32">
        <v>356.4</v>
      </c>
      <c r="I107" s="33"/>
    </row>
    <row r="108" s="21" customFormat="1" ht="17" customHeight="1" spans="1:9">
      <c r="A108" s="11">
        <v>105</v>
      </c>
      <c r="B108" s="10" t="s">
        <v>817</v>
      </c>
      <c r="C108" s="39" t="s">
        <v>718</v>
      </c>
      <c r="D108" s="10">
        <v>25</v>
      </c>
      <c r="E108" s="10">
        <v>12.95</v>
      </c>
      <c r="F108" s="10">
        <v>25</v>
      </c>
      <c r="G108" s="11">
        <v>12.95</v>
      </c>
      <c r="H108" s="32">
        <v>209.79</v>
      </c>
      <c r="I108" s="33"/>
    </row>
    <row r="109" s="21" customFormat="1" ht="17" customHeight="1" spans="1:9">
      <c r="A109" s="11">
        <v>106</v>
      </c>
      <c r="B109" s="10" t="s">
        <v>818</v>
      </c>
      <c r="C109" s="39" t="s">
        <v>718</v>
      </c>
      <c r="D109" s="10">
        <v>18</v>
      </c>
      <c r="E109" s="10">
        <v>21.18</v>
      </c>
      <c r="F109" s="10">
        <v>18</v>
      </c>
      <c r="G109" s="11">
        <v>18</v>
      </c>
      <c r="H109" s="32">
        <v>291.6</v>
      </c>
      <c r="I109" s="33"/>
    </row>
    <row r="110" s="21" customFormat="1" ht="17" customHeight="1" spans="1:9">
      <c r="A110" s="11">
        <v>107</v>
      </c>
      <c r="B110" s="10" t="s">
        <v>819</v>
      </c>
      <c r="C110" s="39" t="s">
        <v>718</v>
      </c>
      <c r="D110" s="10">
        <v>30</v>
      </c>
      <c r="E110" s="10">
        <v>22.1</v>
      </c>
      <c r="F110" s="10">
        <v>30</v>
      </c>
      <c r="G110" s="11">
        <f>F110-7.9</f>
        <v>22.1</v>
      </c>
      <c r="H110" s="32">
        <v>358.02</v>
      </c>
      <c r="I110" s="33"/>
    </row>
    <row r="111" s="21" customFormat="1" ht="17" customHeight="1" spans="1:9">
      <c r="A111" s="11">
        <v>108</v>
      </c>
      <c r="B111" s="10" t="s">
        <v>820</v>
      </c>
      <c r="C111" s="39" t="s">
        <v>718</v>
      </c>
      <c r="D111" s="10">
        <v>11</v>
      </c>
      <c r="E111" s="10">
        <v>11.78</v>
      </c>
      <c r="F111" s="10">
        <v>11</v>
      </c>
      <c r="G111" s="10">
        <v>11</v>
      </c>
      <c r="H111" s="32">
        <v>178.2</v>
      </c>
      <c r="I111" s="33"/>
    </row>
    <row r="112" s="21" customFormat="1" ht="17" customHeight="1" spans="1:9">
      <c r="A112" s="11">
        <v>109</v>
      </c>
      <c r="B112" s="10" t="s">
        <v>821</v>
      </c>
      <c r="C112" s="39" t="s">
        <v>718</v>
      </c>
      <c r="D112" s="10">
        <v>20.5</v>
      </c>
      <c r="E112" s="10">
        <v>20.51</v>
      </c>
      <c r="F112" s="10">
        <v>20.5</v>
      </c>
      <c r="G112" s="10">
        <v>20.5</v>
      </c>
      <c r="H112" s="32">
        <v>332.1</v>
      </c>
      <c r="I112" s="33"/>
    </row>
    <row r="113" s="21" customFormat="1" ht="17" customHeight="1" spans="1:9">
      <c r="A113" s="11">
        <v>110</v>
      </c>
      <c r="B113" s="10" t="s">
        <v>822</v>
      </c>
      <c r="C113" s="39" t="s">
        <v>718</v>
      </c>
      <c r="D113" s="10">
        <v>94</v>
      </c>
      <c r="E113" s="10">
        <v>25.22</v>
      </c>
      <c r="F113" s="10">
        <v>94</v>
      </c>
      <c r="G113" s="11">
        <f>F113-22-19-15-13</f>
        <v>25</v>
      </c>
      <c r="H113" s="32">
        <v>405</v>
      </c>
      <c r="I113" s="33"/>
    </row>
    <row r="114" s="21" customFormat="1" ht="17" customHeight="1" spans="1:9">
      <c r="A114" s="11">
        <v>111</v>
      </c>
      <c r="B114" s="10" t="s">
        <v>823</v>
      </c>
      <c r="C114" s="39" t="s">
        <v>718</v>
      </c>
      <c r="D114" s="10">
        <v>14</v>
      </c>
      <c r="E114" s="10">
        <v>14.15</v>
      </c>
      <c r="F114" s="10">
        <v>14</v>
      </c>
      <c r="G114" s="10">
        <v>14</v>
      </c>
      <c r="H114" s="32">
        <v>226.8</v>
      </c>
      <c r="I114" s="33"/>
    </row>
    <row r="115" s="21" customFormat="1" ht="17" customHeight="1" spans="1:9">
      <c r="A115" s="11">
        <v>112</v>
      </c>
      <c r="B115" s="10" t="s">
        <v>824</v>
      </c>
      <c r="C115" s="39" t="s">
        <v>718</v>
      </c>
      <c r="D115" s="10">
        <v>11.9</v>
      </c>
      <c r="E115" s="10">
        <v>11.95</v>
      </c>
      <c r="F115" s="10">
        <v>11.9</v>
      </c>
      <c r="G115" s="10">
        <v>11.9</v>
      </c>
      <c r="H115" s="32">
        <v>192.78</v>
      </c>
      <c r="I115" s="33"/>
    </row>
    <row r="116" s="21" customFormat="1" ht="17" customHeight="1" spans="1:9">
      <c r="A116" s="11">
        <v>113</v>
      </c>
      <c r="B116" s="10" t="s">
        <v>825</v>
      </c>
      <c r="C116" s="39" t="s">
        <v>718</v>
      </c>
      <c r="D116" s="10">
        <v>23</v>
      </c>
      <c r="E116" s="10">
        <v>23.08</v>
      </c>
      <c r="F116" s="10">
        <v>23</v>
      </c>
      <c r="G116" s="10">
        <v>23</v>
      </c>
      <c r="H116" s="32">
        <v>372.6</v>
      </c>
      <c r="I116" s="33"/>
    </row>
    <row r="117" s="21" customFormat="1" ht="17" customHeight="1" spans="1:9">
      <c r="A117" s="11">
        <v>114</v>
      </c>
      <c r="B117" s="10" t="s">
        <v>826</v>
      </c>
      <c r="C117" s="39" t="s">
        <v>718</v>
      </c>
      <c r="D117" s="10">
        <v>11.5</v>
      </c>
      <c r="E117" s="10">
        <v>11.55</v>
      </c>
      <c r="F117" s="10">
        <v>11.5</v>
      </c>
      <c r="G117" s="10">
        <v>11.5</v>
      </c>
      <c r="H117" s="32">
        <v>186.3</v>
      </c>
      <c r="I117" s="33"/>
    </row>
    <row r="118" s="21" customFormat="1" ht="17" customHeight="1" spans="1:9">
      <c r="A118" s="11">
        <v>115</v>
      </c>
      <c r="B118" s="10" t="s">
        <v>827</v>
      </c>
      <c r="C118" s="39" t="s">
        <v>718</v>
      </c>
      <c r="D118" s="10">
        <v>17.5</v>
      </c>
      <c r="E118" s="10">
        <v>17.59</v>
      </c>
      <c r="F118" s="10">
        <v>17.5</v>
      </c>
      <c r="G118" s="10">
        <v>17.5</v>
      </c>
      <c r="H118" s="32">
        <v>283.5</v>
      </c>
      <c r="I118" s="33"/>
    </row>
    <row r="119" s="21" customFormat="1" ht="17" customHeight="1" spans="1:9">
      <c r="A119" s="11">
        <v>116</v>
      </c>
      <c r="B119" s="10" t="s">
        <v>828</v>
      </c>
      <c r="C119" s="39" t="s">
        <v>718</v>
      </c>
      <c r="D119" s="10">
        <v>13</v>
      </c>
      <c r="E119" s="10">
        <v>16.66</v>
      </c>
      <c r="F119" s="10">
        <v>13</v>
      </c>
      <c r="G119" s="10">
        <v>13</v>
      </c>
      <c r="H119" s="32">
        <v>210.6</v>
      </c>
      <c r="I119" s="33"/>
    </row>
    <row r="120" s="21" customFormat="1" ht="17" customHeight="1" spans="1:9">
      <c r="A120" s="11">
        <v>117</v>
      </c>
      <c r="B120" s="10" t="s">
        <v>829</v>
      </c>
      <c r="C120" s="39" t="s">
        <v>718</v>
      </c>
      <c r="D120" s="10">
        <v>29</v>
      </c>
      <c r="E120" s="10">
        <v>10.16</v>
      </c>
      <c r="F120" s="10">
        <v>29</v>
      </c>
      <c r="G120" s="11">
        <f>F120-19</f>
        <v>10</v>
      </c>
      <c r="H120" s="32">
        <v>162</v>
      </c>
      <c r="I120" s="33"/>
    </row>
    <row r="121" s="21" customFormat="1" ht="17" customHeight="1" spans="1:9">
      <c r="A121" s="11">
        <v>118</v>
      </c>
      <c r="B121" s="10" t="s">
        <v>830</v>
      </c>
      <c r="C121" s="39" t="s">
        <v>718</v>
      </c>
      <c r="D121" s="10">
        <v>11.5</v>
      </c>
      <c r="E121" s="10">
        <v>11.66</v>
      </c>
      <c r="F121" s="10">
        <v>11.5</v>
      </c>
      <c r="G121" s="10">
        <v>11.5</v>
      </c>
      <c r="H121" s="32">
        <v>186.3</v>
      </c>
      <c r="I121" s="33"/>
    </row>
    <row r="122" s="21" customFormat="1" ht="17" customHeight="1" spans="1:9">
      <c r="A122" s="11">
        <v>119</v>
      </c>
      <c r="B122" s="10" t="s">
        <v>831</v>
      </c>
      <c r="C122" s="39" t="s">
        <v>718</v>
      </c>
      <c r="D122" s="10">
        <v>13.5</v>
      </c>
      <c r="E122" s="10">
        <v>13.94</v>
      </c>
      <c r="F122" s="10">
        <v>13.5</v>
      </c>
      <c r="G122" s="10">
        <v>13.5</v>
      </c>
      <c r="H122" s="32">
        <v>218.7</v>
      </c>
      <c r="I122" s="33"/>
    </row>
    <row r="123" s="21" customFormat="1" ht="17" customHeight="1" spans="1:9">
      <c r="A123" s="11">
        <v>120</v>
      </c>
      <c r="B123" s="10" t="s">
        <v>832</v>
      </c>
      <c r="C123" s="39" t="s">
        <v>718</v>
      </c>
      <c r="D123" s="10">
        <v>18</v>
      </c>
      <c r="E123" s="10">
        <v>18.67</v>
      </c>
      <c r="F123" s="10">
        <v>18</v>
      </c>
      <c r="G123" s="10">
        <v>18</v>
      </c>
      <c r="H123" s="32">
        <v>291.6</v>
      </c>
      <c r="I123" s="33"/>
    </row>
    <row r="124" s="21" customFormat="1" ht="17" customHeight="1" spans="1:9">
      <c r="A124" s="11">
        <v>121</v>
      </c>
      <c r="B124" s="10" t="s">
        <v>833</v>
      </c>
      <c r="C124" s="39" t="s">
        <v>718</v>
      </c>
      <c r="D124" s="10">
        <v>17.5</v>
      </c>
      <c r="E124" s="10">
        <v>17.57</v>
      </c>
      <c r="F124" s="10">
        <v>17.5</v>
      </c>
      <c r="G124" s="10">
        <v>17.5</v>
      </c>
      <c r="H124" s="32">
        <v>283.5</v>
      </c>
      <c r="I124" s="33"/>
    </row>
    <row r="125" s="21" customFormat="1" ht="17" customHeight="1" spans="1:9">
      <c r="A125" s="11">
        <v>122</v>
      </c>
      <c r="B125" s="10" t="s">
        <v>834</v>
      </c>
      <c r="C125" s="39" t="s">
        <v>718</v>
      </c>
      <c r="D125" s="10">
        <v>22</v>
      </c>
      <c r="E125" s="10">
        <v>10.1</v>
      </c>
      <c r="F125" s="10">
        <v>22</v>
      </c>
      <c r="G125" s="11">
        <v>10</v>
      </c>
      <c r="H125" s="32">
        <v>162</v>
      </c>
      <c r="I125" s="33"/>
    </row>
    <row r="126" s="21" customFormat="1" ht="17" customHeight="1" spans="1:9">
      <c r="A126" s="11">
        <v>123</v>
      </c>
      <c r="B126" s="10" t="s">
        <v>835</v>
      </c>
      <c r="C126" s="39" t="s">
        <v>718</v>
      </c>
      <c r="D126" s="10">
        <v>30</v>
      </c>
      <c r="E126" s="10">
        <v>32.13</v>
      </c>
      <c r="F126" s="10">
        <v>30</v>
      </c>
      <c r="G126" s="10">
        <v>30</v>
      </c>
      <c r="H126" s="32">
        <v>486</v>
      </c>
      <c r="I126" s="33"/>
    </row>
    <row r="127" s="21" customFormat="1" ht="17" customHeight="1" spans="1:9">
      <c r="A127" s="11">
        <v>124</v>
      </c>
      <c r="B127" s="10" t="s">
        <v>836</v>
      </c>
      <c r="C127" s="39" t="s">
        <v>718</v>
      </c>
      <c r="D127" s="10">
        <v>33.6</v>
      </c>
      <c r="E127" s="10">
        <v>33.64</v>
      </c>
      <c r="F127" s="10">
        <v>33.6</v>
      </c>
      <c r="G127" s="10">
        <v>33.6</v>
      </c>
      <c r="H127" s="32">
        <v>544.32</v>
      </c>
      <c r="I127" s="33"/>
    </row>
    <row r="128" s="21" customFormat="1" ht="17" customHeight="1" spans="1:9">
      <c r="A128" s="11">
        <v>125</v>
      </c>
      <c r="B128" s="10" t="s">
        <v>837</v>
      </c>
      <c r="C128" s="39" t="s">
        <v>718</v>
      </c>
      <c r="D128" s="10">
        <v>58</v>
      </c>
      <c r="E128" s="10">
        <v>18.52</v>
      </c>
      <c r="F128" s="10">
        <v>58</v>
      </c>
      <c r="G128" s="11">
        <f>F128-19-10-11</f>
        <v>18</v>
      </c>
      <c r="H128" s="32">
        <v>291.6</v>
      </c>
      <c r="I128" s="33"/>
    </row>
    <row r="129" s="21" customFormat="1" ht="17" customHeight="1" spans="1:9">
      <c r="A129" s="11">
        <v>126</v>
      </c>
      <c r="B129" s="10" t="s">
        <v>838</v>
      </c>
      <c r="C129" s="39" t="s">
        <v>718</v>
      </c>
      <c r="D129" s="10">
        <v>15</v>
      </c>
      <c r="E129" s="10">
        <v>19.4</v>
      </c>
      <c r="F129" s="10">
        <v>15</v>
      </c>
      <c r="G129" s="10">
        <v>15</v>
      </c>
      <c r="H129" s="32">
        <v>243</v>
      </c>
      <c r="I129" s="33"/>
    </row>
    <row r="130" s="21" customFormat="1" ht="17" customHeight="1" spans="1:9">
      <c r="A130" s="11">
        <v>127</v>
      </c>
      <c r="B130" s="10" t="s">
        <v>839</v>
      </c>
      <c r="C130" s="39" t="s">
        <v>718</v>
      </c>
      <c r="D130" s="10">
        <v>8</v>
      </c>
      <c r="E130" s="10">
        <v>21.44</v>
      </c>
      <c r="F130" s="10">
        <v>8</v>
      </c>
      <c r="G130" s="10">
        <v>8</v>
      </c>
      <c r="H130" s="32">
        <v>129.6</v>
      </c>
      <c r="I130" s="33"/>
    </row>
    <row r="131" s="21" customFormat="1" ht="17" customHeight="1" spans="1:9">
      <c r="A131" s="11">
        <v>128</v>
      </c>
      <c r="B131" s="10" t="s">
        <v>840</v>
      </c>
      <c r="C131" s="39" t="s">
        <v>718</v>
      </c>
      <c r="D131" s="10">
        <v>21</v>
      </c>
      <c r="E131" s="10">
        <v>21.31</v>
      </c>
      <c r="F131" s="10">
        <v>21</v>
      </c>
      <c r="G131" s="11">
        <v>21</v>
      </c>
      <c r="H131" s="32">
        <v>340.2</v>
      </c>
      <c r="I131" s="33"/>
    </row>
    <row r="132" s="21" customFormat="1" ht="17" customHeight="1" spans="1:9">
      <c r="A132" s="11">
        <v>129</v>
      </c>
      <c r="B132" s="10" t="s">
        <v>841</v>
      </c>
      <c r="C132" s="39" t="s">
        <v>718</v>
      </c>
      <c r="D132" s="10">
        <v>15</v>
      </c>
      <c r="E132" s="10">
        <v>16</v>
      </c>
      <c r="F132" s="10">
        <v>15</v>
      </c>
      <c r="G132" s="10">
        <v>15</v>
      </c>
      <c r="H132" s="32">
        <v>243</v>
      </c>
      <c r="I132" s="33"/>
    </row>
    <row r="133" s="21" customFormat="1" ht="17" customHeight="1" spans="1:9">
      <c r="A133" s="11">
        <v>130</v>
      </c>
      <c r="B133" s="10" t="s">
        <v>842</v>
      </c>
      <c r="C133" s="39" t="s">
        <v>718</v>
      </c>
      <c r="D133" s="10">
        <v>17</v>
      </c>
      <c r="E133" s="10">
        <v>17.35</v>
      </c>
      <c r="F133" s="10">
        <v>17</v>
      </c>
      <c r="G133" s="10">
        <v>17</v>
      </c>
      <c r="H133" s="32">
        <v>275.4</v>
      </c>
      <c r="I133" s="33"/>
    </row>
    <row r="134" s="21" customFormat="1" ht="17" customHeight="1" spans="1:9">
      <c r="A134" s="11">
        <v>131</v>
      </c>
      <c r="B134" s="10" t="s">
        <v>843</v>
      </c>
      <c r="C134" s="39" t="s">
        <v>718</v>
      </c>
      <c r="D134" s="10">
        <v>17.4</v>
      </c>
      <c r="E134" s="10">
        <v>17.47</v>
      </c>
      <c r="F134" s="10">
        <v>17.4</v>
      </c>
      <c r="G134" s="10">
        <v>17.4</v>
      </c>
      <c r="H134" s="32">
        <v>281.88</v>
      </c>
      <c r="I134" s="33"/>
    </row>
    <row r="135" s="21" customFormat="1" ht="17" customHeight="1" spans="1:9">
      <c r="A135" s="11">
        <v>132</v>
      </c>
      <c r="B135" s="10" t="s">
        <v>844</v>
      </c>
      <c r="C135" s="39" t="s">
        <v>718</v>
      </c>
      <c r="D135" s="10">
        <v>16</v>
      </c>
      <c r="E135" s="10">
        <v>16.34</v>
      </c>
      <c r="F135" s="10">
        <v>16</v>
      </c>
      <c r="G135" s="10">
        <v>16</v>
      </c>
      <c r="H135" s="32">
        <v>259.2</v>
      </c>
      <c r="I135" s="33"/>
    </row>
    <row r="136" s="21" customFormat="1" ht="17" customHeight="1" spans="1:9">
      <c r="A136" s="11">
        <v>133</v>
      </c>
      <c r="B136" s="10" t="s">
        <v>845</v>
      </c>
      <c r="C136" s="39" t="s">
        <v>718</v>
      </c>
      <c r="D136" s="10">
        <v>20</v>
      </c>
      <c r="E136" s="10">
        <v>20.57</v>
      </c>
      <c r="F136" s="10">
        <v>20</v>
      </c>
      <c r="G136" s="10">
        <v>20</v>
      </c>
      <c r="H136" s="32">
        <v>324</v>
      </c>
      <c r="I136" s="33"/>
    </row>
    <row r="137" s="21" customFormat="1" ht="17" customHeight="1" spans="1:9">
      <c r="A137" s="11">
        <v>134</v>
      </c>
      <c r="B137" s="10" t="s">
        <v>846</v>
      </c>
      <c r="C137" s="39" t="s">
        <v>718</v>
      </c>
      <c r="D137" s="10">
        <v>15</v>
      </c>
      <c r="E137" s="10">
        <v>15.3</v>
      </c>
      <c r="F137" s="10">
        <v>15</v>
      </c>
      <c r="G137" s="10">
        <v>15</v>
      </c>
      <c r="H137" s="32">
        <v>243</v>
      </c>
      <c r="I137" s="33"/>
    </row>
    <row r="138" s="21" customFormat="1" ht="17" customHeight="1" spans="1:9">
      <c r="A138" s="11">
        <v>135</v>
      </c>
      <c r="B138" s="10" t="s">
        <v>847</v>
      </c>
      <c r="C138" s="39" t="s">
        <v>718</v>
      </c>
      <c r="D138" s="10">
        <v>13</v>
      </c>
      <c r="E138" s="10">
        <v>15.56</v>
      </c>
      <c r="F138" s="10">
        <v>13</v>
      </c>
      <c r="G138" s="10">
        <v>13</v>
      </c>
      <c r="H138" s="32">
        <v>210.6</v>
      </c>
      <c r="I138" s="33"/>
    </row>
    <row r="139" s="21" customFormat="1" ht="17" customHeight="1" spans="1:9">
      <c r="A139" s="11">
        <v>136</v>
      </c>
      <c r="B139" s="10" t="s">
        <v>848</v>
      </c>
      <c r="C139" s="39" t="s">
        <v>718</v>
      </c>
      <c r="D139" s="10">
        <v>22</v>
      </c>
      <c r="E139" s="10">
        <v>22.98</v>
      </c>
      <c r="F139" s="10">
        <v>22</v>
      </c>
      <c r="G139" s="10">
        <v>22</v>
      </c>
      <c r="H139" s="32">
        <v>356.4</v>
      </c>
      <c r="I139" s="33"/>
    </row>
    <row r="140" s="21" customFormat="1" ht="17" customHeight="1" spans="1:9">
      <c r="A140" s="11">
        <v>137</v>
      </c>
      <c r="B140" s="10" t="s">
        <v>849</v>
      </c>
      <c r="C140" s="39" t="s">
        <v>718</v>
      </c>
      <c r="D140" s="10">
        <v>12</v>
      </c>
      <c r="E140" s="10">
        <v>13.35</v>
      </c>
      <c r="F140" s="10">
        <v>12</v>
      </c>
      <c r="G140" s="10">
        <v>12</v>
      </c>
      <c r="H140" s="32">
        <v>194.4</v>
      </c>
      <c r="I140" s="33"/>
    </row>
    <row r="141" s="21" customFormat="1" ht="17" customHeight="1" spans="1:9">
      <c r="A141" s="11">
        <v>138</v>
      </c>
      <c r="B141" s="10" t="s">
        <v>850</v>
      </c>
      <c r="C141" s="39" t="s">
        <v>718</v>
      </c>
      <c r="D141" s="10">
        <v>15</v>
      </c>
      <c r="E141" s="10">
        <v>18.39</v>
      </c>
      <c r="F141" s="10">
        <v>15</v>
      </c>
      <c r="G141" s="10">
        <v>15</v>
      </c>
      <c r="H141" s="32">
        <v>243</v>
      </c>
      <c r="I141" s="33"/>
    </row>
    <row r="142" s="21" customFormat="1" ht="17" customHeight="1" spans="1:9">
      <c r="A142" s="11">
        <v>139</v>
      </c>
      <c r="B142" s="10" t="s">
        <v>851</v>
      </c>
      <c r="C142" s="39" t="s">
        <v>718</v>
      </c>
      <c r="D142" s="10">
        <v>30</v>
      </c>
      <c r="E142" s="10">
        <v>35.65</v>
      </c>
      <c r="F142" s="10">
        <v>30</v>
      </c>
      <c r="G142" s="10">
        <v>30</v>
      </c>
      <c r="H142" s="32">
        <v>486</v>
      </c>
      <c r="I142" s="33"/>
    </row>
    <row r="143" s="21" customFormat="1" ht="17" customHeight="1" spans="1:9">
      <c r="A143" s="11">
        <v>140</v>
      </c>
      <c r="B143" s="10" t="s">
        <v>852</v>
      </c>
      <c r="C143" s="39" t="s">
        <v>718</v>
      </c>
      <c r="D143" s="10">
        <v>15.7</v>
      </c>
      <c r="E143" s="10">
        <v>15.99</v>
      </c>
      <c r="F143" s="10">
        <v>15.7</v>
      </c>
      <c r="G143" s="10">
        <v>15.7</v>
      </c>
      <c r="H143" s="32">
        <v>254.34</v>
      </c>
      <c r="I143" s="33"/>
    </row>
    <row r="144" s="21" customFormat="1" ht="17" customHeight="1" spans="1:9">
      <c r="A144" s="11">
        <v>141</v>
      </c>
      <c r="B144" s="10" t="s">
        <v>853</v>
      </c>
      <c r="C144" s="39" t="s">
        <v>718</v>
      </c>
      <c r="D144" s="10">
        <v>14</v>
      </c>
      <c r="E144" s="10">
        <v>14.44</v>
      </c>
      <c r="F144" s="10">
        <v>14</v>
      </c>
      <c r="G144" s="10">
        <v>14</v>
      </c>
      <c r="H144" s="32">
        <v>226.8</v>
      </c>
      <c r="I144" s="33"/>
    </row>
    <row r="145" s="21" customFormat="1" ht="17" customHeight="1" spans="1:9">
      <c r="A145" s="11">
        <v>142</v>
      </c>
      <c r="B145" s="10" t="s">
        <v>854</v>
      </c>
      <c r="C145" s="39" t="s">
        <v>718</v>
      </c>
      <c r="D145" s="10">
        <v>26</v>
      </c>
      <c r="E145" s="10">
        <v>15.49</v>
      </c>
      <c r="F145" s="10">
        <v>26</v>
      </c>
      <c r="G145" s="11">
        <f>F145-11</f>
        <v>15</v>
      </c>
      <c r="H145" s="32">
        <v>243</v>
      </c>
      <c r="I145" s="33"/>
    </row>
    <row r="146" s="21" customFormat="1" ht="17" customHeight="1" spans="1:9">
      <c r="A146" s="11">
        <v>143</v>
      </c>
      <c r="B146" s="10" t="s">
        <v>855</v>
      </c>
      <c r="C146" s="39" t="s">
        <v>718</v>
      </c>
      <c r="D146" s="10">
        <v>25</v>
      </c>
      <c r="E146" s="10">
        <v>25.34</v>
      </c>
      <c r="F146" s="10">
        <v>25</v>
      </c>
      <c r="G146" s="10">
        <v>25</v>
      </c>
      <c r="H146" s="32">
        <v>405</v>
      </c>
      <c r="I146" s="33"/>
    </row>
    <row r="147" s="21" customFormat="1" ht="17" customHeight="1" spans="1:9">
      <c r="A147" s="11">
        <v>144</v>
      </c>
      <c r="B147" s="10" t="s">
        <v>856</v>
      </c>
      <c r="C147" s="39" t="s">
        <v>718</v>
      </c>
      <c r="D147" s="10">
        <v>21</v>
      </c>
      <c r="E147" s="10">
        <v>21.56</v>
      </c>
      <c r="F147" s="10">
        <v>21</v>
      </c>
      <c r="G147" s="10">
        <v>21</v>
      </c>
      <c r="H147" s="32">
        <v>340.2</v>
      </c>
      <c r="I147" s="33"/>
    </row>
    <row r="148" s="21" customFormat="1" ht="17" customHeight="1" spans="1:9">
      <c r="A148" s="11">
        <v>145</v>
      </c>
      <c r="B148" s="10" t="s">
        <v>857</v>
      </c>
      <c r="C148" s="39" t="s">
        <v>718</v>
      </c>
      <c r="D148" s="10">
        <v>17.5</v>
      </c>
      <c r="E148" s="10">
        <v>13.17</v>
      </c>
      <c r="F148" s="10">
        <v>17.5</v>
      </c>
      <c r="G148" s="11">
        <f>F148-4.5</f>
        <v>13</v>
      </c>
      <c r="H148" s="32">
        <v>210.6</v>
      </c>
      <c r="I148" s="33"/>
    </row>
    <row r="149" s="21" customFormat="1" ht="17" customHeight="1" spans="1:9">
      <c r="A149" s="11">
        <v>146</v>
      </c>
      <c r="B149" s="10" t="s">
        <v>858</v>
      </c>
      <c r="C149" s="39" t="s">
        <v>718</v>
      </c>
      <c r="D149" s="10">
        <v>12</v>
      </c>
      <c r="E149" s="10">
        <v>12.07</v>
      </c>
      <c r="F149" s="10">
        <v>12</v>
      </c>
      <c r="G149" s="10">
        <v>12</v>
      </c>
      <c r="H149" s="32">
        <v>194.4</v>
      </c>
      <c r="I149" s="33"/>
    </row>
    <row r="150" s="21" customFormat="1" ht="17" customHeight="1" spans="1:9">
      <c r="A150" s="11">
        <v>147</v>
      </c>
      <c r="B150" s="10" t="s">
        <v>859</v>
      </c>
      <c r="C150" s="39" t="s">
        <v>718</v>
      </c>
      <c r="D150" s="10">
        <v>15.5</v>
      </c>
      <c r="E150" s="10">
        <v>15.67</v>
      </c>
      <c r="F150" s="10">
        <v>15.5</v>
      </c>
      <c r="G150" s="10">
        <v>15.5</v>
      </c>
      <c r="H150" s="32">
        <v>251.1</v>
      </c>
      <c r="I150" s="33"/>
    </row>
    <row r="151" s="21" customFormat="1" ht="17" customHeight="1" spans="1:9">
      <c r="A151" s="11">
        <v>148</v>
      </c>
      <c r="B151" s="10" t="s">
        <v>860</v>
      </c>
      <c r="C151" s="39" t="s">
        <v>718</v>
      </c>
      <c r="D151" s="10">
        <v>17</v>
      </c>
      <c r="E151" s="10">
        <v>17.28</v>
      </c>
      <c r="F151" s="10">
        <v>17</v>
      </c>
      <c r="G151" s="10">
        <v>17</v>
      </c>
      <c r="H151" s="32">
        <v>275.4</v>
      </c>
      <c r="I151" s="33"/>
    </row>
    <row r="152" s="21" customFormat="1" ht="17" customHeight="1" spans="1:9">
      <c r="A152" s="11">
        <v>149</v>
      </c>
      <c r="B152" s="10" t="s">
        <v>861</v>
      </c>
      <c r="C152" s="39" t="s">
        <v>718</v>
      </c>
      <c r="D152" s="10">
        <v>16.4</v>
      </c>
      <c r="E152" s="10">
        <v>16.41</v>
      </c>
      <c r="F152" s="10">
        <v>16.4</v>
      </c>
      <c r="G152" s="10">
        <v>16.4</v>
      </c>
      <c r="H152" s="32">
        <v>265.68</v>
      </c>
      <c r="I152" s="33"/>
    </row>
    <row r="153" s="21" customFormat="1" ht="17" customHeight="1" spans="1:9">
      <c r="A153" s="11">
        <v>150</v>
      </c>
      <c r="B153" s="10" t="s">
        <v>862</v>
      </c>
      <c r="C153" s="39" t="s">
        <v>718</v>
      </c>
      <c r="D153" s="10">
        <v>13</v>
      </c>
      <c r="E153" s="10">
        <v>13.55</v>
      </c>
      <c r="F153" s="10">
        <v>13</v>
      </c>
      <c r="G153" s="10">
        <v>13</v>
      </c>
      <c r="H153" s="32">
        <v>210.6</v>
      </c>
      <c r="I153" s="33"/>
    </row>
    <row r="154" s="21" customFormat="1" ht="17" customHeight="1" spans="1:9">
      <c r="A154" s="11">
        <v>151</v>
      </c>
      <c r="B154" s="10" t="s">
        <v>863</v>
      </c>
      <c r="C154" s="39" t="s">
        <v>718</v>
      </c>
      <c r="D154" s="10">
        <v>14.5</v>
      </c>
      <c r="E154" s="10">
        <v>14.74</v>
      </c>
      <c r="F154" s="10">
        <v>14.5</v>
      </c>
      <c r="G154" s="10">
        <v>14.5</v>
      </c>
      <c r="H154" s="32">
        <v>234.9</v>
      </c>
      <c r="I154" s="33"/>
    </row>
    <row r="155" s="21" customFormat="1" ht="17" customHeight="1" spans="1:9">
      <c r="A155" s="11">
        <v>152</v>
      </c>
      <c r="B155" s="10" t="s">
        <v>864</v>
      </c>
      <c r="C155" s="39" t="s">
        <v>718</v>
      </c>
      <c r="D155" s="10">
        <v>18</v>
      </c>
      <c r="E155" s="10">
        <v>10.17</v>
      </c>
      <c r="F155" s="10">
        <v>18</v>
      </c>
      <c r="G155" s="11">
        <v>10.17</v>
      </c>
      <c r="H155" s="32">
        <v>164.754</v>
      </c>
      <c r="I155" s="33"/>
    </row>
    <row r="156" s="21" customFormat="1" ht="17" customHeight="1" spans="1:9">
      <c r="A156" s="11">
        <v>153</v>
      </c>
      <c r="B156" s="10" t="s">
        <v>697</v>
      </c>
      <c r="C156" s="39" t="s">
        <v>718</v>
      </c>
      <c r="D156" s="10">
        <v>8</v>
      </c>
      <c r="E156" s="10">
        <v>13.11</v>
      </c>
      <c r="F156" s="10">
        <v>8</v>
      </c>
      <c r="G156" s="11">
        <v>8</v>
      </c>
      <c r="H156" s="32">
        <v>129.6</v>
      </c>
      <c r="I156" s="33"/>
    </row>
    <row r="157" s="21" customFormat="1" ht="17" customHeight="1" spans="1:9">
      <c r="A157" s="11">
        <v>154</v>
      </c>
      <c r="B157" s="10" t="s">
        <v>865</v>
      </c>
      <c r="C157" s="39" t="s">
        <v>718</v>
      </c>
      <c r="D157" s="10">
        <v>25</v>
      </c>
      <c r="E157" s="10">
        <v>14.1</v>
      </c>
      <c r="F157" s="10">
        <v>25</v>
      </c>
      <c r="G157" s="11">
        <v>14.1</v>
      </c>
      <c r="H157" s="32">
        <v>228.42</v>
      </c>
      <c r="I157" s="33"/>
    </row>
    <row r="158" s="21" customFormat="1" ht="17" customHeight="1" spans="1:9">
      <c r="A158" s="11">
        <v>155</v>
      </c>
      <c r="B158" s="10" t="s">
        <v>866</v>
      </c>
      <c r="C158" s="39" t="s">
        <v>718</v>
      </c>
      <c r="D158" s="10">
        <v>25.5</v>
      </c>
      <c r="E158" s="10">
        <v>13.18</v>
      </c>
      <c r="F158" s="10">
        <v>25.5</v>
      </c>
      <c r="G158" s="11">
        <v>13.18</v>
      </c>
      <c r="H158" s="32">
        <v>213.516</v>
      </c>
      <c r="I158" s="33"/>
    </row>
    <row r="159" s="21" customFormat="1" ht="17" customHeight="1" spans="1:9">
      <c r="A159" s="11">
        <v>156</v>
      </c>
      <c r="B159" s="10" t="s">
        <v>867</v>
      </c>
      <c r="C159" s="39" t="s">
        <v>718</v>
      </c>
      <c r="D159" s="10">
        <v>26</v>
      </c>
      <c r="E159" s="10">
        <v>13.89</v>
      </c>
      <c r="F159" s="10">
        <v>26</v>
      </c>
      <c r="G159" s="11">
        <f>F159-12.36</f>
        <v>13.64</v>
      </c>
      <c r="H159" s="32">
        <v>220.968</v>
      </c>
      <c r="I159" s="33"/>
    </row>
    <row r="160" s="21" customFormat="1" ht="17" customHeight="1" spans="1:9">
      <c r="A160" s="11">
        <v>157</v>
      </c>
      <c r="B160" s="10" t="s">
        <v>868</v>
      </c>
      <c r="C160" s="39" t="s">
        <v>718</v>
      </c>
      <c r="D160" s="10">
        <v>12.8</v>
      </c>
      <c r="E160" s="10">
        <v>12.83</v>
      </c>
      <c r="F160" s="10">
        <v>12.8</v>
      </c>
      <c r="G160" s="10">
        <v>12.8</v>
      </c>
      <c r="H160" s="32">
        <v>207.36</v>
      </c>
      <c r="I160" s="33"/>
    </row>
    <row r="161" s="21" customFormat="1" ht="17" customHeight="1" spans="1:9">
      <c r="A161" s="11">
        <v>158</v>
      </c>
      <c r="B161" s="10" t="s">
        <v>869</v>
      </c>
      <c r="C161" s="39" t="s">
        <v>718</v>
      </c>
      <c r="D161" s="10">
        <v>23</v>
      </c>
      <c r="E161" s="10">
        <v>23.71</v>
      </c>
      <c r="F161" s="10">
        <v>23</v>
      </c>
      <c r="G161" s="10">
        <v>23</v>
      </c>
      <c r="H161" s="32">
        <v>372.6</v>
      </c>
      <c r="I161" s="33"/>
    </row>
    <row r="162" s="21" customFormat="1" ht="17" customHeight="1" spans="1:9">
      <c r="A162" s="11">
        <v>159</v>
      </c>
      <c r="B162" s="10" t="s">
        <v>870</v>
      </c>
      <c r="C162" s="39" t="s">
        <v>718</v>
      </c>
      <c r="D162" s="10">
        <v>16.5</v>
      </c>
      <c r="E162" s="10">
        <v>16.94</v>
      </c>
      <c r="F162" s="10">
        <v>16.5</v>
      </c>
      <c r="G162" s="10">
        <v>16.5</v>
      </c>
      <c r="H162" s="32">
        <v>267.3</v>
      </c>
      <c r="I162" s="33"/>
    </row>
    <row r="163" s="21" customFormat="1" ht="17" customHeight="1" spans="1:9">
      <c r="A163" s="11">
        <v>160</v>
      </c>
      <c r="B163" s="10" t="s">
        <v>871</v>
      </c>
      <c r="C163" s="39" t="s">
        <v>718</v>
      </c>
      <c r="D163" s="10">
        <v>31</v>
      </c>
      <c r="E163" s="10">
        <v>17.85</v>
      </c>
      <c r="F163" s="10">
        <v>31</v>
      </c>
      <c r="G163" s="11">
        <f>F163-13.25</f>
        <v>17.75</v>
      </c>
      <c r="H163" s="32">
        <v>287.55</v>
      </c>
      <c r="I163" s="33"/>
    </row>
    <row r="164" s="21" customFormat="1" ht="17" customHeight="1" spans="1:9">
      <c r="A164" s="11">
        <v>161</v>
      </c>
      <c r="B164" s="10" t="s">
        <v>872</v>
      </c>
      <c r="C164" s="39" t="s">
        <v>718</v>
      </c>
      <c r="D164" s="10">
        <v>15</v>
      </c>
      <c r="E164" s="10">
        <v>21.75</v>
      </c>
      <c r="F164" s="10">
        <v>15</v>
      </c>
      <c r="G164" s="11">
        <v>15</v>
      </c>
      <c r="H164" s="32">
        <v>243</v>
      </c>
      <c r="I164" s="33"/>
    </row>
    <row r="165" s="21" customFormat="1" ht="17" customHeight="1" spans="1:9">
      <c r="A165" s="11">
        <v>162</v>
      </c>
      <c r="B165" s="10" t="s">
        <v>873</v>
      </c>
      <c r="C165" s="39" t="s">
        <v>718</v>
      </c>
      <c r="D165" s="10">
        <v>20</v>
      </c>
      <c r="E165" s="10">
        <v>16.73</v>
      </c>
      <c r="F165" s="10">
        <v>20</v>
      </c>
      <c r="G165" s="11">
        <v>16.73</v>
      </c>
      <c r="H165" s="32">
        <v>271.026</v>
      </c>
      <c r="I165" s="33"/>
    </row>
    <row r="166" s="21" customFormat="1" ht="17" customHeight="1" spans="1:9">
      <c r="A166" s="11">
        <v>163</v>
      </c>
      <c r="B166" s="10" t="s">
        <v>874</v>
      </c>
      <c r="C166" s="39" t="s">
        <v>718</v>
      </c>
      <c r="D166" s="10">
        <v>10</v>
      </c>
      <c r="E166" s="10">
        <v>23.89</v>
      </c>
      <c r="F166" s="10">
        <v>10</v>
      </c>
      <c r="G166" s="11">
        <v>10</v>
      </c>
      <c r="H166" s="32">
        <v>162</v>
      </c>
      <c r="I166" s="33"/>
    </row>
    <row r="167" s="21" customFormat="1" ht="17" customHeight="1" spans="1:9">
      <c r="A167" s="11">
        <v>164</v>
      </c>
      <c r="B167" s="10" t="s">
        <v>875</v>
      </c>
      <c r="C167" s="39" t="s">
        <v>718</v>
      </c>
      <c r="D167" s="10">
        <v>25</v>
      </c>
      <c r="E167" s="10">
        <v>16.88</v>
      </c>
      <c r="F167" s="10">
        <v>25</v>
      </c>
      <c r="G167" s="11">
        <v>16.88</v>
      </c>
      <c r="H167" s="32">
        <v>273.456</v>
      </c>
      <c r="I167" s="33"/>
    </row>
    <row r="168" s="21" customFormat="1" ht="17" customHeight="1" spans="1:9">
      <c r="A168" s="11">
        <v>165</v>
      </c>
      <c r="B168" s="10" t="s">
        <v>876</v>
      </c>
      <c r="C168" s="39" t="s">
        <v>718</v>
      </c>
      <c r="D168" s="10">
        <v>8</v>
      </c>
      <c r="E168" s="10">
        <v>14.82</v>
      </c>
      <c r="F168" s="10">
        <v>8</v>
      </c>
      <c r="G168" s="11">
        <v>8</v>
      </c>
      <c r="H168" s="32">
        <v>129.6</v>
      </c>
      <c r="I168" s="33"/>
    </row>
    <row r="169" s="21" customFormat="1" ht="17" customHeight="1" spans="1:9">
      <c r="A169" s="11">
        <v>166</v>
      </c>
      <c r="B169" s="10" t="s">
        <v>877</v>
      </c>
      <c r="C169" s="39" t="s">
        <v>718</v>
      </c>
      <c r="D169" s="10">
        <v>9</v>
      </c>
      <c r="E169" s="10">
        <v>9.33</v>
      </c>
      <c r="F169" s="10">
        <v>9</v>
      </c>
      <c r="G169" s="10">
        <v>9</v>
      </c>
      <c r="H169" s="32">
        <v>145.8</v>
      </c>
      <c r="I169" s="33"/>
    </row>
    <row r="170" s="21" customFormat="1" ht="17" customHeight="1" spans="1:9">
      <c r="A170" s="11">
        <v>167</v>
      </c>
      <c r="B170" s="10" t="s">
        <v>878</v>
      </c>
      <c r="C170" s="39" t="s">
        <v>718</v>
      </c>
      <c r="D170" s="10">
        <v>8</v>
      </c>
      <c r="E170" s="10">
        <v>12.21</v>
      </c>
      <c r="F170" s="10">
        <v>8</v>
      </c>
      <c r="G170" s="10">
        <v>8</v>
      </c>
      <c r="H170" s="32">
        <v>129.6</v>
      </c>
      <c r="I170" s="33"/>
    </row>
    <row r="171" s="21" customFormat="1" ht="17" customHeight="1" spans="1:9">
      <c r="A171" s="11">
        <v>168</v>
      </c>
      <c r="B171" s="10" t="s">
        <v>879</v>
      </c>
      <c r="C171" s="39" t="s">
        <v>718</v>
      </c>
      <c r="D171" s="10">
        <v>13</v>
      </c>
      <c r="E171" s="10">
        <v>23.3</v>
      </c>
      <c r="F171" s="10">
        <v>13</v>
      </c>
      <c r="G171" s="10">
        <v>13</v>
      </c>
      <c r="H171" s="32">
        <v>210.6</v>
      </c>
      <c r="I171" s="33"/>
    </row>
    <row r="172" s="21" customFormat="1" ht="17" customHeight="1" spans="1:9">
      <c r="A172" s="11">
        <v>169</v>
      </c>
      <c r="B172" s="10" t="s">
        <v>880</v>
      </c>
      <c r="C172" s="39" t="s">
        <v>718</v>
      </c>
      <c r="D172" s="10">
        <v>10</v>
      </c>
      <c r="E172" s="10">
        <v>10.11</v>
      </c>
      <c r="F172" s="10">
        <v>10</v>
      </c>
      <c r="G172" s="10">
        <v>10</v>
      </c>
      <c r="H172" s="32">
        <v>162</v>
      </c>
      <c r="I172" s="33"/>
    </row>
    <row r="173" s="21" customFormat="1" ht="17" customHeight="1" spans="1:9">
      <c r="A173" s="11">
        <v>170</v>
      </c>
      <c r="B173" s="10" t="s">
        <v>881</v>
      </c>
      <c r="C173" s="39" t="s">
        <v>718</v>
      </c>
      <c r="D173" s="10">
        <v>14</v>
      </c>
      <c r="E173" s="10">
        <v>14.25</v>
      </c>
      <c r="F173" s="10">
        <v>14</v>
      </c>
      <c r="G173" s="10">
        <v>14</v>
      </c>
      <c r="H173" s="32">
        <v>226.8</v>
      </c>
      <c r="I173" s="33"/>
    </row>
    <row r="174" s="21" customFormat="1" ht="17" customHeight="1" spans="1:9">
      <c r="A174" s="11">
        <v>171</v>
      </c>
      <c r="B174" s="10" t="s">
        <v>882</v>
      </c>
      <c r="C174" s="39" t="s">
        <v>718</v>
      </c>
      <c r="D174" s="10">
        <v>9</v>
      </c>
      <c r="E174" s="10">
        <v>16.26</v>
      </c>
      <c r="F174" s="10">
        <v>9</v>
      </c>
      <c r="G174" s="10">
        <v>9</v>
      </c>
      <c r="H174" s="32">
        <v>145.8</v>
      </c>
      <c r="I174" s="33"/>
    </row>
    <row r="175" s="21" customFormat="1" ht="17" customHeight="1" spans="1:9">
      <c r="A175" s="11">
        <v>172</v>
      </c>
      <c r="B175" s="10" t="s">
        <v>883</v>
      </c>
      <c r="C175" s="39" t="s">
        <v>718</v>
      </c>
      <c r="D175" s="10">
        <v>18</v>
      </c>
      <c r="E175" s="10">
        <v>20.09</v>
      </c>
      <c r="F175" s="10">
        <v>18</v>
      </c>
      <c r="G175" s="10">
        <v>18</v>
      </c>
      <c r="H175" s="32">
        <v>291.6</v>
      </c>
      <c r="I175" s="33"/>
    </row>
    <row r="176" s="21" customFormat="1" ht="17" customHeight="1" spans="1:9">
      <c r="A176" s="11">
        <v>173</v>
      </c>
      <c r="B176" s="10" t="s">
        <v>310</v>
      </c>
      <c r="C176" s="39" t="s">
        <v>718</v>
      </c>
      <c r="D176" s="10">
        <v>9.5</v>
      </c>
      <c r="E176" s="10">
        <v>22.65</v>
      </c>
      <c r="F176" s="10">
        <v>9.5</v>
      </c>
      <c r="G176" s="10">
        <v>9.5</v>
      </c>
      <c r="H176" s="32">
        <v>153.9</v>
      </c>
      <c r="I176" s="33"/>
    </row>
    <row r="177" s="21" customFormat="1" ht="17" customHeight="1" spans="1:9">
      <c r="A177" s="11">
        <v>174</v>
      </c>
      <c r="B177" s="10" t="s">
        <v>884</v>
      </c>
      <c r="C177" s="39" t="s">
        <v>718</v>
      </c>
      <c r="D177" s="10">
        <v>13.5</v>
      </c>
      <c r="E177" s="10">
        <v>13.17</v>
      </c>
      <c r="F177" s="10">
        <v>13.5</v>
      </c>
      <c r="G177" s="11">
        <v>13.17</v>
      </c>
      <c r="H177" s="32">
        <v>213.354</v>
      </c>
      <c r="I177" s="33"/>
    </row>
    <row r="178" s="21" customFormat="1" ht="17" customHeight="1" spans="1:9">
      <c r="A178" s="11">
        <v>175</v>
      </c>
      <c r="B178" s="10" t="s">
        <v>885</v>
      </c>
      <c r="C178" s="39" t="s">
        <v>718</v>
      </c>
      <c r="D178" s="10">
        <v>18</v>
      </c>
      <c r="E178" s="10">
        <v>18.11</v>
      </c>
      <c r="F178" s="10">
        <v>18</v>
      </c>
      <c r="G178" s="10">
        <v>18</v>
      </c>
      <c r="H178" s="32">
        <v>291.6</v>
      </c>
      <c r="I178" s="33"/>
    </row>
    <row r="179" s="21" customFormat="1" ht="17" customHeight="1" spans="1:9">
      <c r="A179" s="11">
        <v>176</v>
      </c>
      <c r="B179" s="10" t="s">
        <v>886</v>
      </c>
      <c r="C179" s="39" t="s">
        <v>718</v>
      </c>
      <c r="D179" s="10">
        <v>19</v>
      </c>
      <c r="E179" s="10">
        <v>19.76</v>
      </c>
      <c r="F179" s="10">
        <v>19</v>
      </c>
      <c r="G179" s="10">
        <v>19</v>
      </c>
      <c r="H179" s="32">
        <v>307.8</v>
      </c>
      <c r="I179" s="33"/>
    </row>
    <row r="180" s="21" customFormat="1" ht="17" customHeight="1" spans="1:9">
      <c r="A180" s="11">
        <v>177</v>
      </c>
      <c r="B180" s="10" t="s">
        <v>887</v>
      </c>
      <c r="C180" s="39" t="s">
        <v>718</v>
      </c>
      <c r="D180" s="10">
        <v>25</v>
      </c>
      <c r="E180" s="10">
        <v>25.65</v>
      </c>
      <c r="F180" s="10">
        <v>25</v>
      </c>
      <c r="G180" s="10">
        <v>25</v>
      </c>
      <c r="H180" s="32">
        <v>405</v>
      </c>
      <c r="I180" s="33"/>
    </row>
    <row r="181" s="21" customFormat="1" ht="17" customHeight="1" spans="1:9">
      <c r="A181" s="11">
        <v>178</v>
      </c>
      <c r="B181" s="10" t="s">
        <v>888</v>
      </c>
      <c r="C181" s="39" t="s">
        <v>718</v>
      </c>
      <c r="D181" s="10">
        <v>12.5</v>
      </c>
      <c r="E181" s="10">
        <v>13.15</v>
      </c>
      <c r="F181" s="10">
        <v>12.5</v>
      </c>
      <c r="G181" s="10">
        <v>12.5</v>
      </c>
      <c r="H181" s="32">
        <v>202.5</v>
      </c>
      <c r="I181" s="33"/>
    </row>
    <row r="182" s="21" customFormat="1" ht="17" customHeight="1" spans="1:9">
      <c r="A182" s="11">
        <v>179</v>
      </c>
      <c r="B182" s="10" t="s">
        <v>889</v>
      </c>
      <c r="C182" s="39" t="s">
        <v>718</v>
      </c>
      <c r="D182" s="10">
        <v>18</v>
      </c>
      <c r="E182" s="10">
        <v>12.17</v>
      </c>
      <c r="F182" s="10">
        <v>18</v>
      </c>
      <c r="G182" s="11">
        <v>12.17</v>
      </c>
      <c r="H182" s="32">
        <v>197.154</v>
      </c>
      <c r="I182" s="33"/>
    </row>
    <row r="183" s="21" customFormat="1" ht="17" customHeight="1" spans="1:9">
      <c r="A183" s="11">
        <v>180</v>
      </c>
      <c r="B183" s="10" t="s">
        <v>890</v>
      </c>
      <c r="C183" s="39" t="s">
        <v>718</v>
      </c>
      <c r="D183" s="10">
        <v>13.5</v>
      </c>
      <c r="E183" s="10">
        <v>31.82</v>
      </c>
      <c r="F183" s="10">
        <v>13.5</v>
      </c>
      <c r="G183" s="10">
        <v>13.5</v>
      </c>
      <c r="H183" s="32">
        <v>218.7</v>
      </c>
      <c r="I183" s="33"/>
    </row>
    <row r="184" s="21" customFormat="1" ht="17" customHeight="1" spans="1:9">
      <c r="A184" s="11">
        <v>181</v>
      </c>
      <c r="B184" s="10" t="s">
        <v>891</v>
      </c>
      <c r="C184" s="39" t="s">
        <v>718</v>
      </c>
      <c r="D184" s="10">
        <v>55</v>
      </c>
      <c r="E184" s="10">
        <v>30.33</v>
      </c>
      <c r="F184" s="10">
        <v>55</v>
      </c>
      <c r="G184" s="11">
        <f>F184-25</f>
        <v>30</v>
      </c>
      <c r="H184" s="32">
        <v>486</v>
      </c>
      <c r="I184" s="33"/>
    </row>
    <row r="185" s="21" customFormat="1" ht="17" customHeight="1" spans="1:9">
      <c r="A185" s="11">
        <v>182</v>
      </c>
      <c r="B185" s="10" t="s">
        <v>892</v>
      </c>
      <c r="C185" s="39" t="s">
        <v>718</v>
      </c>
      <c r="D185" s="10">
        <v>24</v>
      </c>
      <c r="E185" s="10">
        <v>31.5</v>
      </c>
      <c r="F185" s="10">
        <v>24</v>
      </c>
      <c r="G185" s="10">
        <v>24</v>
      </c>
      <c r="H185" s="32">
        <v>388.8</v>
      </c>
      <c r="I185" s="33"/>
    </row>
    <row r="186" s="21" customFormat="1" ht="17" customHeight="1" spans="1:9">
      <c r="A186" s="11">
        <v>183</v>
      </c>
      <c r="B186" s="10" t="s">
        <v>893</v>
      </c>
      <c r="C186" s="39" t="s">
        <v>718</v>
      </c>
      <c r="D186" s="10">
        <v>15</v>
      </c>
      <c r="E186" s="10">
        <v>28.64</v>
      </c>
      <c r="F186" s="10">
        <v>15</v>
      </c>
      <c r="G186" s="10">
        <v>15</v>
      </c>
      <c r="H186" s="32">
        <v>243</v>
      </c>
      <c r="I186" s="33"/>
    </row>
    <row r="187" s="21" customFormat="1" ht="17" customHeight="1" spans="1:9">
      <c r="A187" s="11">
        <v>184</v>
      </c>
      <c r="B187" s="10" t="s">
        <v>894</v>
      </c>
      <c r="C187" s="39" t="s">
        <v>718</v>
      </c>
      <c r="D187" s="10">
        <v>30</v>
      </c>
      <c r="E187" s="10">
        <v>32.09</v>
      </c>
      <c r="F187" s="10">
        <v>30</v>
      </c>
      <c r="G187" s="10">
        <v>30</v>
      </c>
      <c r="H187" s="32">
        <v>486</v>
      </c>
      <c r="I187" s="33"/>
    </row>
    <row r="188" s="21" customFormat="1" ht="17" customHeight="1" spans="1:9">
      <c r="A188" s="11">
        <v>185</v>
      </c>
      <c r="B188" s="10" t="s">
        <v>895</v>
      </c>
      <c r="C188" s="39" t="s">
        <v>718</v>
      </c>
      <c r="D188" s="10">
        <v>41</v>
      </c>
      <c r="E188" s="10">
        <v>21.11</v>
      </c>
      <c r="F188" s="10">
        <v>41</v>
      </c>
      <c r="G188" s="11">
        <f>F188-20</f>
        <v>21</v>
      </c>
      <c r="H188" s="32">
        <v>340.2</v>
      </c>
      <c r="I188" s="33"/>
    </row>
    <row r="189" s="21" customFormat="1" ht="17" customHeight="1" spans="1:9">
      <c r="A189" s="11">
        <v>186</v>
      </c>
      <c r="B189" s="10" t="s">
        <v>896</v>
      </c>
      <c r="C189" s="39" t="s">
        <v>718</v>
      </c>
      <c r="D189" s="10">
        <v>25</v>
      </c>
      <c r="E189" s="10">
        <v>27.19</v>
      </c>
      <c r="F189" s="10">
        <v>25</v>
      </c>
      <c r="G189" s="11">
        <v>25</v>
      </c>
      <c r="H189" s="32">
        <v>405</v>
      </c>
      <c r="I189" s="33"/>
    </row>
    <row r="190" s="21" customFormat="1" ht="17" customHeight="1" spans="1:9">
      <c r="A190" s="11">
        <v>187</v>
      </c>
      <c r="B190" s="10" t="s">
        <v>897</v>
      </c>
      <c r="C190" s="39" t="s">
        <v>718</v>
      </c>
      <c r="D190" s="10">
        <v>78</v>
      </c>
      <c r="E190" s="10">
        <v>21.12</v>
      </c>
      <c r="F190" s="10">
        <v>78</v>
      </c>
      <c r="G190" s="11">
        <v>21.12</v>
      </c>
      <c r="H190" s="32">
        <v>342.144</v>
      </c>
      <c r="I190" s="33"/>
    </row>
    <row r="191" s="21" customFormat="1" ht="17" customHeight="1" spans="1:9">
      <c r="A191" s="11">
        <v>188</v>
      </c>
      <c r="B191" s="10" t="s">
        <v>898</v>
      </c>
      <c r="C191" s="39" t="s">
        <v>718</v>
      </c>
      <c r="D191" s="10">
        <v>26.5</v>
      </c>
      <c r="E191" s="10">
        <v>26.65</v>
      </c>
      <c r="F191" s="10">
        <v>26.5</v>
      </c>
      <c r="G191" s="10">
        <v>26.5</v>
      </c>
      <c r="H191" s="32">
        <v>429.3</v>
      </c>
      <c r="I191" s="33"/>
    </row>
    <row r="192" s="21" customFormat="1" ht="17" customHeight="1" spans="1:9">
      <c r="A192" s="11">
        <v>189</v>
      </c>
      <c r="B192" s="10" t="s">
        <v>899</v>
      </c>
      <c r="C192" s="39" t="s">
        <v>718</v>
      </c>
      <c r="D192" s="10">
        <v>27</v>
      </c>
      <c r="E192" s="10">
        <v>24.14</v>
      </c>
      <c r="F192" s="10">
        <v>27</v>
      </c>
      <c r="G192" s="11">
        <v>24.14</v>
      </c>
      <c r="H192" s="32">
        <v>391.068</v>
      </c>
      <c r="I192" s="33"/>
    </row>
    <row r="193" s="21" customFormat="1" ht="17" customHeight="1" spans="1:9 16382:16384">
      <c r="A193" s="11">
        <v>190</v>
      </c>
      <c r="B193" s="10" t="s">
        <v>900</v>
      </c>
      <c r="C193" s="39" t="s">
        <v>718</v>
      </c>
      <c r="D193" s="10">
        <v>32</v>
      </c>
      <c r="E193" s="10">
        <v>19.18</v>
      </c>
      <c r="F193" s="10">
        <v>32</v>
      </c>
      <c r="G193" s="11">
        <v>19.18</v>
      </c>
      <c r="H193" s="32">
        <v>310.716</v>
      </c>
      <c r="I193" s="33"/>
    </row>
    <row r="194" s="21" customFormat="1" ht="17" customHeight="1" spans="1:9 16382:16384">
      <c r="A194" s="11">
        <v>191</v>
      </c>
      <c r="B194" s="10" t="s">
        <v>901</v>
      </c>
      <c r="C194" s="39" t="s">
        <v>718</v>
      </c>
      <c r="D194" s="10">
        <v>26</v>
      </c>
      <c r="E194" s="10">
        <v>27.22</v>
      </c>
      <c r="F194" s="10">
        <v>26</v>
      </c>
      <c r="G194" s="10">
        <v>26</v>
      </c>
      <c r="H194" s="32">
        <v>421.2</v>
      </c>
      <c r="I194" s="33"/>
    </row>
    <row r="195" s="21" customFormat="1" ht="17" customHeight="1" spans="1:9 16382:16384">
      <c r="A195" s="11">
        <v>192</v>
      </c>
      <c r="B195" s="10" t="s">
        <v>902</v>
      </c>
      <c r="C195" s="39" t="s">
        <v>718</v>
      </c>
      <c r="D195" s="10">
        <v>20</v>
      </c>
      <c r="E195" s="10">
        <v>21.51</v>
      </c>
      <c r="F195" s="10">
        <v>20</v>
      </c>
      <c r="G195" s="10">
        <v>20</v>
      </c>
      <c r="H195" s="32">
        <v>324</v>
      </c>
      <c r="I195" s="33"/>
    </row>
    <row r="196" s="21" customFormat="1" ht="17" customHeight="1" spans="1:9 16382:16384">
      <c r="A196" s="11">
        <v>193</v>
      </c>
      <c r="B196" s="10" t="s">
        <v>903</v>
      </c>
      <c r="C196" s="39" t="s">
        <v>718</v>
      </c>
      <c r="D196" s="10">
        <v>15</v>
      </c>
      <c r="E196" s="10">
        <v>25.25</v>
      </c>
      <c r="F196" s="10">
        <v>15</v>
      </c>
      <c r="G196" s="10">
        <v>15</v>
      </c>
      <c r="H196" s="32">
        <v>243</v>
      </c>
      <c r="I196" s="33"/>
    </row>
    <row r="197" s="21" customFormat="1" ht="17" customHeight="1" spans="1:9 16382:16384">
      <c r="A197" s="16" t="s">
        <v>57</v>
      </c>
      <c r="B197" s="17"/>
      <c r="C197" s="18"/>
      <c r="D197" s="11">
        <f>SUM(D4:D196)</f>
        <v>4265.3</v>
      </c>
      <c r="E197" s="11">
        <f>SUBTOTAL(9,E4:E196)</f>
        <v>3580.34</v>
      </c>
      <c r="F197" s="11">
        <f>SUBTOTAL(9,F4:F196)</f>
        <v>4265.3</v>
      </c>
      <c r="G197" s="11">
        <f>SUM(G4:G196)</f>
        <v>3188.54</v>
      </c>
      <c r="H197" s="32">
        <f>SUM(H4:H196)</f>
        <v>51654.348</v>
      </c>
      <c r="I197" s="33"/>
      <c r="XFB197" s="2"/>
      <c r="XFC197" s="2"/>
      <c r="XFD197" s="2"/>
    </row>
  </sheetData>
  <mergeCells count="3">
    <mergeCell ref="A1:I1"/>
    <mergeCell ref="A2:I2"/>
    <mergeCell ref="A197:C197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"/>
  <sheetViews>
    <sheetView topLeftCell="A65" workbookViewId="0">
      <selection activeCell="A97" sqref="A97:C97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904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1" t="s">
        <v>905</v>
      </c>
      <c r="C4" s="11" t="s">
        <v>30</v>
      </c>
      <c r="D4" s="11">
        <v>18</v>
      </c>
      <c r="E4" s="11">
        <v>18.66</v>
      </c>
      <c r="F4" s="11">
        <v>18</v>
      </c>
      <c r="G4" s="11">
        <v>18</v>
      </c>
      <c r="H4" s="32" cm="1">
        <f t="array" ref="H4:H96">G4:G96*16.2</f>
        <v>291.6</v>
      </c>
      <c r="I4" s="33"/>
    </row>
    <row r="5" s="21" customFormat="1" ht="17" customHeight="1" spans="1:9 16382:16384">
      <c r="A5" s="11">
        <v>2</v>
      </c>
      <c r="B5" s="11" t="s">
        <v>906</v>
      </c>
      <c r="C5" s="11" t="s">
        <v>30</v>
      </c>
      <c r="D5" s="11">
        <v>20.5</v>
      </c>
      <c r="E5" s="11">
        <v>11.65</v>
      </c>
      <c r="F5" s="11">
        <v>20.5</v>
      </c>
      <c r="G5" s="11">
        <f>F5-8.88</f>
        <v>11.62</v>
      </c>
      <c r="H5" s="32">
        <v>188.244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1" t="s">
        <v>907</v>
      </c>
      <c r="C6" s="11" t="s">
        <v>30</v>
      </c>
      <c r="D6" s="11">
        <v>3</v>
      </c>
      <c r="E6" s="11">
        <v>11.9</v>
      </c>
      <c r="F6" s="11">
        <v>3</v>
      </c>
      <c r="G6" s="36">
        <v>3</v>
      </c>
      <c r="H6" s="32">
        <v>48.6</v>
      </c>
      <c r="I6" s="33"/>
    </row>
    <row r="7" s="21" customFormat="1" ht="17" customHeight="1" spans="1:9 16382:16384">
      <c r="A7" s="11">
        <v>4</v>
      </c>
      <c r="B7" s="11" t="s">
        <v>908</v>
      </c>
      <c r="C7" s="11" t="s">
        <v>30</v>
      </c>
      <c r="D7" s="11">
        <v>16.4</v>
      </c>
      <c r="E7" s="11">
        <v>8.04</v>
      </c>
      <c r="F7" s="11">
        <v>16.4</v>
      </c>
      <c r="G7" s="38">
        <v>8.04</v>
      </c>
      <c r="H7" s="32">
        <v>130.248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1" t="s">
        <v>909</v>
      </c>
      <c r="C8" s="11" t="s">
        <v>30</v>
      </c>
      <c r="D8" s="11">
        <v>15</v>
      </c>
      <c r="E8" s="11">
        <v>16.99</v>
      </c>
      <c r="F8" s="11">
        <v>15</v>
      </c>
      <c r="G8" s="11">
        <v>15</v>
      </c>
      <c r="H8" s="32">
        <v>243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1" t="s">
        <v>910</v>
      </c>
      <c r="C9" s="11" t="s">
        <v>30</v>
      </c>
      <c r="D9" s="11">
        <v>13.4</v>
      </c>
      <c r="E9" s="11">
        <v>13.45</v>
      </c>
      <c r="F9" s="11">
        <v>13.4</v>
      </c>
      <c r="G9" s="11">
        <v>13.4</v>
      </c>
      <c r="H9" s="32">
        <v>217.08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1" t="s">
        <v>911</v>
      </c>
      <c r="C10" s="11" t="s">
        <v>30</v>
      </c>
      <c r="D10" s="11">
        <v>20</v>
      </c>
      <c r="E10" s="11">
        <v>24.95</v>
      </c>
      <c r="F10" s="11">
        <v>20</v>
      </c>
      <c r="G10" s="11">
        <v>20</v>
      </c>
      <c r="H10" s="32">
        <v>324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1" t="s">
        <v>912</v>
      </c>
      <c r="C11" s="11" t="s">
        <v>30</v>
      </c>
      <c r="D11" s="11">
        <v>25</v>
      </c>
      <c r="E11" s="11">
        <v>25.32</v>
      </c>
      <c r="F11" s="11">
        <v>25</v>
      </c>
      <c r="G11" s="11">
        <v>25</v>
      </c>
      <c r="H11" s="32">
        <v>405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1" t="s">
        <v>913</v>
      </c>
      <c r="C12" s="11" t="s">
        <v>30</v>
      </c>
      <c r="D12" s="11">
        <v>31</v>
      </c>
      <c r="E12" s="11">
        <v>12.02</v>
      </c>
      <c r="F12" s="11">
        <v>31</v>
      </c>
      <c r="G12" s="11">
        <f>F12-19</f>
        <v>12</v>
      </c>
      <c r="H12" s="32">
        <v>194.4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1" t="s">
        <v>914</v>
      </c>
      <c r="C13" s="11" t="s">
        <v>30</v>
      </c>
      <c r="D13" s="11">
        <v>26</v>
      </c>
      <c r="E13" s="11">
        <v>7.8</v>
      </c>
      <c r="F13" s="11">
        <v>26</v>
      </c>
      <c r="G13" s="11">
        <f>F13-18.32</f>
        <v>7.68</v>
      </c>
      <c r="H13" s="32">
        <v>124.416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1" t="s">
        <v>915</v>
      </c>
      <c r="C14" s="11" t="s">
        <v>30</v>
      </c>
      <c r="D14" s="11">
        <v>18.6</v>
      </c>
      <c r="E14" s="11">
        <v>18.65</v>
      </c>
      <c r="F14" s="11">
        <v>18.6</v>
      </c>
      <c r="G14" s="11">
        <v>18.6</v>
      </c>
      <c r="H14" s="32">
        <v>301.32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1" t="s">
        <v>916</v>
      </c>
      <c r="C15" s="11" t="s">
        <v>30</v>
      </c>
      <c r="D15" s="11">
        <v>25</v>
      </c>
      <c r="E15" s="11">
        <v>26.64</v>
      </c>
      <c r="F15" s="11">
        <v>25</v>
      </c>
      <c r="G15" s="11">
        <v>25</v>
      </c>
      <c r="H15" s="32">
        <v>405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1" t="s">
        <v>917</v>
      </c>
      <c r="C16" s="11" t="s">
        <v>30</v>
      </c>
      <c r="D16" s="11">
        <v>16.5</v>
      </c>
      <c r="E16" s="11">
        <v>16.57</v>
      </c>
      <c r="F16" s="11">
        <v>16.5</v>
      </c>
      <c r="G16" s="11">
        <v>16.5</v>
      </c>
      <c r="H16" s="32">
        <v>267.3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1" t="s">
        <v>918</v>
      </c>
      <c r="C17" s="11" t="s">
        <v>30</v>
      </c>
      <c r="D17" s="11">
        <v>23</v>
      </c>
      <c r="E17" s="11">
        <v>22.92</v>
      </c>
      <c r="F17" s="11">
        <v>23</v>
      </c>
      <c r="G17" s="11">
        <v>23</v>
      </c>
      <c r="H17" s="32">
        <v>372.6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1" t="s">
        <v>919</v>
      </c>
      <c r="C18" s="11" t="s">
        <v>30</v>
      </c>
      <c r="D18" s="11">
        <v>12.5</v>
      </c>
      <c r="E18" s="11">
        <v>12.52</v>
      </c>
      <c r="F18" s="11">
        <v>12.5</v>
      </c>
      <c r="G18" s="11">
        <v>12.5</v>
      </c>
      <c r="H18" s="32">
        <v>202.5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1" t="s">
        <v>920</v>
      </c>
      <c r="C19" s="11" t="s">
        <v>30</v>
      </c>
      <c r="D19" s="11">
        <v>29.5</v>
      </c>
      <c r="E19" s="11">
        <v>14.79</v>
      </c>
      <c r="F19" s="11">
        <v>29.5</v>
      </c>
      <c r="G19" s="11">
        <f>F19-14.79</f>
        <v>14.71</v>
      </c>
      <c r="H19" s="32">
        <v>238.302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1" t="s">
        <v>921</v>
      </c>
      <c r="C20" s="11" t="s">
        <v>30</v>
      </c>
      <c r="D20" s="11">
        <v>26.5</v>
      </c>
      <c r="E20" s="11">
        <v>18.85</v>
      </c>
      <c r="F20" s="11">
        <v>26.5</v>
      </c>
      <c r="G20" s="11">
        <f>F20-7.88</f>
        <v>18.62</v>
      </c>
      <c r="H20" s="32">
        <v>301.644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11" t="s">
        <v>922</v>
      </c>
      <c r="C21" s="11" t="s">
        <v>30</v>
      </c>
      <c r="D21" s="11">
        <v>8</v>
      </c>
      <c r="E21" s="11">
        <v>29.33</v>
      </c>
      <c r="F21" s="11">
        <v>8</v>
      </c>
      <c r="G21" s="11">
        <v>8</v>
      </c>
      <c r="H21" s="32">
        <v>129.6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1" t="s">
        <v>923</v>
      </c>
      <c r="C22" s="11" t="s">
        <v>30</v>
      </c>
      <c r="D22" s="11">
        <v>36</v>
      </c>
      <c r="E22" s="11">
        <v>10.74</v>
      </c>
      <c r="F22" s="11">
        <v>36</v>
      </c>
      <c r="G22" s="11">
        <f>F22-25.61</f>
        <v>10.39</v>
      </c>
      <c r="H22" s="32">
        <v>168.318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11" t="s">
        <v>924</v>
      </c>
      <c r="C23" s="11" t="s">
        <v>30</v>
      </c>
      <c r="D23" s="11">
        <v>6.1</v>
      </c>
      <c r="E23" s="11">
        <v>6.18</v>
      </c>
      <c r="F23" s="11">
        <v>6.1</v>
      </c>
      <c r="G23" s="11">
        <v>6.1</v>
      </c>
      <c r="H23" s="32">
        <v>98.82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1" t="s">
        <v>925</v>
      </c>
      <c r="C24" s="11" t="s">
        <v>30</v>
      </c>
      <c r="D24" s="11">
        <v>49</v>
      </c>
      <c r="E24" s="11">
        <v>26.53</v>
      </c>
      <c r="F24" s="11">
        <v>49</v>
      </c>
      <c r="G24" s="11">
        <f>F24-19.24-3.33</f>
        <v>26.43</v>
      </c>
      <c r="H24" s="32">
        <v>428.166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1" t="s">
        <v>926</v>
      </c>
      <c r="C25" s="11" t="s">
        <v>30</v>
      </c>
      <c r="D25" s="11">
        <v>30</v>
      </c>
      <c r="E25" s="11">
        <v>15.94</v>
      </c>
      <c r="F25" s="11">
        <v>30</v>
      </c>
      <c r="G25" s="11">
        <f>F25-7-7.15</f>
        <v>15.85</v>
      </c>
      <c r="H25" s="32">
        <v>256.77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11" t="s">
        <v>927</v>
      </c>
      <c r="C26" s="11" t="s">
        <v>30</v>
      </c>
      <c r="D26" s="11">
        <v>34.5</v>
      </c>
      <c r="E26" s="11">
        <v>21.73</v>
      </c>
      <c r="F26" s="11">
        <v>34.5</v>
      </c>
      <c r="G26" s="11">
        <v>21.73</v>
      </c>
      <c r="H26" s="32">
        <v>352.026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11" t="s">
        <v>928</v>
      </c>
      <c r="C27" s="11" t="s">
        <v>30</v>
      </c>
      <c r="D27" s="11">
        <v>18</v>
      </c>
      <c r="E27" s="11">
        <v>18.22</v>
      </c>
      <c r="F27" s="11">
        <v>18</v>
      </c>
      <c r="G27" s="11">
        <v>18</v>
      </c>
      <c r="H27" s="32">
        <v>291.6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1" t="s">
        <v>929</v>
      </c>
      <c r="C28" s="11" t="s">
        <v>30</v>
      </c>
      <c r="D28" s="11">
        <v>25</v>
      </c>
      <c r="E28" s="11">
        <v>22.73</v>
      </c>
      <c r="F28" s="11">
        <v>25</v>
      </c>
      <c r="G28" s="11">
        <f>F28-2.5</f>
        <v>22.5</v>
      </c>
      <c r="H28" s="32">
        <v>364.5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1" t="s">
        <v>930</v>
      </c>
      <c r="C29" s="11" t="s">
        <v>30</v>
      </c>
      <c r="D29" s="11">
        <v>25.5</v>
      </c>
      <c r="E29" s="11">
        <v>25.7</v>
      </c>
      <c r="F29" s="11">
        <v>25.5</v>
      </c>
      <c r="G29" s="11">
        <v>25.5</v>
      </c>
      <c r="H29" s="32">
        <v>413.1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1" t="s">
        <v>931</v>
      </c>
      <c r="C30" s="11" t="s">
        <v>30</v>
      </c>
      <c r="D30" s="11">
        <v>26.5</v>
      </c>
      <c r="E30" s="11">
        <v>18.31</v>
      </c>
      <c r="F30" s="11">
        <v>26.5</v>
      </c>
      <c r="G30" s="11">
        <f>F30-8.61</f>
        <v>17.89</v>
      </c>
      <c r="H30" s="32">
        <v>289.818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1" t="s">
        <v>932</v>
      </c>
      <c r="C31" s="11" t="s">
        <v>30</v>
      </c>
      <c r="D31" s="11">
        <v>24</v>
      </c>
      <c r="E31" s="11">
        <v>25.35</v>
      </c>
      <c r="F31" s="11">
        <v>24</v>
      </c>
      <c r="G31" s="11">
        <v>24</v>
      </c>
      <c r="H31" s="32">
        <v>388.8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11" t="s">
        <v>933</v>
      </c>
      <c r="C32" s="11" t="s">
        <v>30</v>
      </c>
      <c r="D32" s="11">
        <v>42.8</v>
      </c>
      <c r="E32" s="11">
        <v>21.69</v>
      </c>
      <c r="F32" s="11">
        <v>42.8</v>
      </c>
      <c r="G32" s="11">
        <v>21.69</v>
      </c>
      <c r="H32" s="32">
        <v>351.378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11" t="s">
        <v>934</v>
      </c>
      <c r="C33" s="11" t="s">
        <v>30</v>
      </c>
      <c r="D33" s="11">
        <v>19</v>
      </c>
      <c r="E33" s="11">
        <v>19.22</v>
      </c>
      <c r="F33" s="11">
        <v>19</v>
      </c>
      <c r="G33" s="11">
        <v>19</v>
      </c>
      <c r="H33" s="32">
        <v>307.8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11" t="s">
        <v>935</v>
      </c>
      <c r="C34" s="11" t="s">
        <v>30</v>
      </c>
      <c r="D34" s="11">
        <v>25.5</v>
      </c>
      <c r="E34" s="11">
        <v>12.64</v>
      </c>
      <c r="F34" s="11">
        <v>25.5</v>
      </c>
      <c r="G34" s="11">
        <f>F34-13</f>
        <v>12.5</v>
      </c>
      <c r="H34" s="32">
        <v>202.5</v>
      </c>
      <c r="I34" s="33"/>
      <c r="XFB34" s="2"/>
      <c r="XFC34" s="2"/>
      <c r="XFD34" s="2"/>
    </row>
    <row r="35" s="21" customFormat="1" ht="17" customHeight="1" spans="1:9 16382:16384">
      <c r="A35" s="11">
        <v>32</v>
      </c>
      <c r="B35" s="11" t="s">
        <v>936</v>
      </c>
      <c r="C35" s="11" t="s">
        <v>30</v>
      </c>
      <c r="D35" s="11">
        <v>8</v>
      </c>
      <c r="E35" s="11">
        <v>8</v>
      </c>
      <c r="F35" s="11">
        <v>8</v>
      </c>
      <c r="G35" s="11">
        <v>8</v>
      </c>
      <c r="H35" s="32">
        <v>129.6</v>
      </c>
      <c r="I35" s="33"/>
      <c r="XFB35" s="2"/>
      <c r="XFC35" s="2"/>
      <c r="XFD35" s="2"/>
    </row>
    <row r="36" s="21" customFormat="1" ht="17" customHeight="1" spans="1:9 16382:16384">
      <c r="A36" s="11">
        <v>33</v>
      </c>
      <c r="B36" s="11" t="s">
        <v>937</v>
      </c>
      <c r="C36" s="11" t="s">
        <v>30</v>
      </c>
      <c r="D36" s="11">
        <v>31</v>
      </c>
      <c r="E36" s="11">
        <v>31.42</v>
      </c>
      <c r="F36" s="11">
        <v>31</v>
      </c>
      <c r="G36" s="11">
        <v>31</v>
      </c>
      <c r="H36" s="32">
        <v>502.2</v>
      </c>
      <c r="I36" s="33"/>
      <c r="XFB36" s="2"/>
      <c r="XFC36" s="2"/>
      <c r="XFD36" s="2"/>
    </row>
    <row r="37" s="21" customFormat="1" ht="17" customHeight="1" spans="1:9 16382:16384">
      <c r="A37" s="11">
        <v>34</v>
      </c>
      <c r="B37" s="11" t="s">
        <v>938</v>
      </c>
      <c r="C37" s="11" t="s">
        <v>30</v>
      </c>
      <c r="D37" s="11">
        <v>17.5</v>
      </c>
      <c r="E37" s="11">
        <v>17.51</v>
      </c>
      <c r="F37" s="11">
        <v>17.5</v>
      </c>
      <c r="G37" s="11">
        <v>17.5</v>
      </c>
      <c r="H37" s="32">
        <v>283.5</v>
      </c>
      <c r="I37" s="33"/>
      <c r="XFB37" s="2"/>
      <c r="XFC37" s="2"/>
      <c r="XFD37" s="2"/>
    </row>
    <row r="38" s="21" customFormat="1" ht="17" customHeight="1" spans="1:9 16382:16384">
      <c r="A38" s="11">
        <v>35</v>
      </c>
      <c r="B38" s="11" t="s">
        <v>939</v>
      </c>
      <c r="C38" s="11" t="s">
        <v>30</v>
      </c>
      <c r="D38" s="11">
        <v>32</v>
      </c>
      <c r="E38" s="11">
        <v>19.96</v>
      </c>
      <c r="F38" s="11">
        <v>32</v>
      </c>
      <c r="G38" s="11">
        <f>F38-12.29</f>
        <v>19.71</v>
      </c>
      <c r="H38" s="32">
        <v>319.302</v>
      </c>
      <c r="I38" s="33"/>
      <c r="XFB38" s="2"/>
      <c r="XFC38" s="2"/>
      <c r="XFD38" s="2"/>
    </row>
    <row r="39" s="21" customFormat="1" ht="17" customHeight="1" spans="1:9 16382:16384">
      <c r="A39" s="11">
        <v>36</v>
      </c>
      <c r="B39" s="11" t="s">
        <v>940</v>
      </c>
      <c r="C39" s="11" t="s">
        <v>30</v>
      </c>
      <c r="D39" s="11">
        <v>20.5</v>
      </c>
      <c r="E39" s="11">
        <v>20.47</v>
      </c>
      <c r="F39" s="11">
        <v>20.5</v>
      </c>
      <c r="G39" s="11">
        <v>20.5</v>
      </c>
      <c r="H39" s="32">
        <v>332.1</v>
      </c>
      <c r="I39" s="33"/>
      <c r="XFB39" s="2"/>
      <c r="XFC39" s="2"/>
      <c r="XFD39" s="2"/>
    </row>
    <row r="40" s="21" customFormat="1" ht="17" customHeight="1" spans="1:9 16382:16384">
      <c r="A40" s="11">
        <v>37</v>
      </c>
      <c r="B40" s="11" t="s">
        <v>941</v>
      </c>
      <c r="C40" s="11" t="s">
        <v>30</v>
      </c>
      <c r="D40" s="11">
        <v>12.5</v>
      </c>
      <c r="E40" s="11">
        <v>12.69</v>
      </c>
      <c r="F40" s="11">
        <v>12.5</v>
      </c>
      <c r="G40" s="11">
        <v>12.5</v>
      </c>
      <c r="H40" s="32">
        <v>202.5</v>
      </c>
      <c r="I40" s="33"/>
      <c r="XFB40" s="2"/>
      <c r="XFC40" s="2"/>
      <c r="XFD40" s="2"/>
    </row>
    <row r="41" s="21" customFormat="1" ht="17" customHeight="1" spans="1:9 16382:16384">
      <c r="A41" s="11">
        <v>38</v>
      </c>
      <c r="B41" s="11" t="s">
        <v>942</v>
      </c>
      <c r="C41" s="11" t="s">
        <v>30</v>
      </c>
      <c r="D41" s="11">
        <v>16</v>
      </c>
      <c r="E41" s="11">
        <v>21.45</v>
      </c>
      <c r="F41" s="11">
        <v>16</v>
      </c>
      <c r="G41" s="11">
        <v>16</v>
      </c>
      <c r="H41" s="32">
        <v>259.2</v>
      </c>
      <c r="I41" s="33"/>
      <c r="XFB41" s="2"/>
      <c r="XFC41" s="2"/>
      <c r="XFD41" s="2"/>
    </row>
    <row r="42" s="21" customFormat="1" ht="17" customHeight="1" spans="1:9 16382:16384">
      <c r="A42" s="11">
        <v>39</v>
      </c>
      <c r="B42" s="11" t="s">
        <v>943</v>
      </c>
      <c r="C42" s="11" t="s">
        <v>30</v>
      </c>
      <c r="D42" s="11">
        <v>22.5</v>
      </c>
      <c r="E42" s="11">
        <v>22.78</v>
      </c>
      <c r="F42" s="11">
        <v>22.5</v>
      </c>
      <c r="G42" s="11">
        <v>22.5</v>
      </c>
      <c r="H42" s="32">
        <v>364.5</v>
      </c>
      <c r="I42" s="33"/>
      <c r="XFB42" s="2"/>
      <c r="XFC42" s="2"/>
      <c r="XFD42" s="2"/>
    </row>
    <row r="43" s="21" customFormat="1" ht="17" customHeight="1" spans="1:9 16382:16384">
      <c r="A43" s="11">
        <v>40</v>
      </c>
      <c r="B43" s="11" t="s">
        <v>944</v>
      </c>
      <c r="C43" s="11" t="s">
        <v>30</v>
      </c>
      <c r="D43" s="11">
        <v>5.5</v>
      </c>
      <c r="E43" s="11">
        <v>5.74</v>
      </c>
      <c r="F43" s="11">
        <v>5.5</v>
      </c>
      <c r="G43" s="11">
        <v>5.5</v>
      </c>
      <c r="H43" s="32">
        <v>89.1</v>
      </c>
      <c r="I43" s="33"/>
      <c r="XFB43" s="2"/>
      <c r="XFC43" s="2"/>
      <c r="XFD43" s="2"/>
    </row>
    <row r="44" s="21" customFormat="1" ht="17" customHeight="1" spans="1:9 16382:16384">
      <c r="A44" s="11">
        <v>41</v>
      </c>
      <c r="B44" s="11" t="s">
        <v>945</v>
      </c>
      <c r="C44" s="11" t="s">
        <v>30</v>
      </c>
      <c r="D44" s="11">
        <v>9</v>
      </c>
      <c r="E44" s="11">
        <v>12.06</v>
      </c>
      <c r="F44" s="11">
        <v>9</v>
      </c>
      <c r="G44" s="11">
        <v>9</v>
      </c>
      <c r="H44" s="32">
        <v>145.8</v>
      </c>
      <c r="I44" s="33"/>
      <c r="XFB44" s="2"/>
      <c r="XFC44" s="2"/>
      <c r="XFD44" s="2"/>
    </row>
    <row r="45" s="21" customFormat="1" ht="17" customHeight="1" spans="1:9 16382:16384">
      <c r="A45" s="11">
        <v>42</v>
      </c>
      <c r="B45" s="11" t="s">
        <v>946</v>
      </c>
      <c r="C45" s="11" t="s">
        <v>30</v>
      </c>
      <c r="D45" s="11">
        <v>5</v>
      </c>
      <c r="E45" s="11">
        <v>10.35</v>
      </c>
      <c r="F45" s="11">
        <v>5</v>
      </c>
      <c r="G45" s="11">
        <v>5</v>
      </c>
      <c r="H45" s="32">
        <v>81</v>
      </c>
      <c r="I45" s="33"/>
      <c r="XFB45" s="2"/>
      <c r="XFC45" s="2"/>
      <c r="XFD45" s="2"/>
    </row>
    <row r="46" s="21" customFormat="1" ht="17" customHeight="1" spans="1:9 16382:16384">
      <c r="A46" s="11">
        <v>43</v>
      </c>
      <c r="B46" s="11" t="s">
        <v>947</v>
      </c>
      <c r="C46" s="11" t="s">
        <v>30</v>
      </c>
      <c r="D46" s="11">
        <v>10</v>
      </c>
      <c r="E46" s="11">
        <v>17.35</v>
      </c>
      <c r="F46" s="11">
        <v>10</v>
      </c>
      <c r="G46" s="11">
        <v>10</v>
      </c>
      <c r="H46" s="32">
        <v>162</v>
      </c>
      <c r="I46" s="33"/>
      <c r="XFB46" s="2"/>
      <c r="XFC46" s="2"/>
      <c r="XFD46" s="2"/>
    </row>
    <row r="47" s="21" customFormat="1" ht="17" customHeight="1" spans="1:9 16382:16384">
      <c r="A47" s="11">
        <v>44</v>
      </c>
      <c r="B47" s="11" t="s">
        <v>948</v>
      </c>
      <c r="C47" s="11" t="s">
        <v>30</v>
      </c>
      <c r="D47" s="11">
        <v>8</v>
      </c>
      <c r="E47" s="11">
        <v>15.35</v>
      </c>
      <c r="F47" s="11">
        <v>8</v>
      </c>
      <c r="G47" s="11">
        <v>8</v>
      </c>
      <c r="H47" s="32">
        <v>129.6</v>
      </c>
      <c r="I47" s="33"/>
      <c r="XFB47" s="2"/>
      <c r="XFC47" s="2"/>
      <c r="XFD47" s="2"/>
    </row>
    <row r="48" s="21" customFormat="1" ht="17" customHeight="1" spans="1:9 16382:16384">
      <c r="A48" s="11">
        <v>45</v>
      </c>
      <c r="B48" s="11" t="s">
        <v>949</v>
      </c>
      <c r="C48" s="11" t="s">
        <v>30</v>
      </c>
      <c r="D48" s="11">
        <v>43.5</v>
      </c>
      <c r="E48" s="11">
        <v>16.11</v>
      </c>
      <c r="F48" s="11">
        <v>43.5</v>
      </c>
      <c r="G48" s="11">
        <f>F48-13.3-14.1</f>
        <v>16.1</v>
      </c>
      <c r="H48" s="32">
        <v>260.82</v>
      </c>
      <c r="I48" s="33"/>
      <c r="XFB48" s="2"/>
      <c r="XFC48" s="2"/>
      <c r="XFD48" s="2"/>
    </row>
    <row r="49" s="21" customFormat="1" ht="17" customHeight="1" spans="1:9 16382:16384">
      <c r="A49" s="11">
        <v>46</v>
      </c>
      <c r="B49" s="11" t="s">
        <v>950</v>
      </c>
      <c r="C49" s="11" t="s">
        <v>30</v>
      </c>
      <c r="D49" s="11">
        <v>28.5</v>
      </c>
      <c r="E49" s="11">
        <v>11.39</v>
      </c>
      <c r="F49" s="11">
        <v>28.5</v>
      </c>
      <c r="G49" s="11">
        <f>F49-17.27</f>
        <v>11.23</v>
      </c>
      <c r="H49" s="32">
        <v>181.926</v>
      </c>
      <c r="I49" s="33"/>
      <c r="XFB49" s="2"/>
      <c r="XFC49" s="2"/>
      <c r="XFD49" s="2"/>
    </row>
    <row r="50" s="21" customFormat="1" ht="17" customHeight="1" spans="1:9 16382:16384">
      <c r="A50" s="11">
        <v>47</v>
      </c>
      <c r="B50" s="11" t="s">
        <v>951</v>
      </c>
      <c r="C50" s="11" t="s">
        <v>30</v>
      </c>
      <c r="D50" s="11">
        <v>11.5</v>
      </c>
      <c r="E50" s="11">
        <v>12.97</v>
      </c>
      <c r="F50" s="11">
        <v>11.5</v>
      </c>
      <c r="G50" s="11">
        <v>11.5</v>
      </c>
      <c r="H50" s="32">
        <v>186.3</v>
      </c>
      <c r="I50" s="33"/>
      <c r="XFB50" s="2"/>
      <c r="XFC50" s="2"/>
      <c r="XFD50" s="2"/>
    </row>
    <row r="51" s="21" customFormat="1" ht="17" customHeight="1" spans="1:9 16382:16384">
      <c r="A51" s="11">
        <v>48</v>
      </c>
      <c r="B51" s="11" t="s">
        <v>952</v>
      </c>
      <c r="C51" s="11" t="s">
        <v>30</v>
      </c>
      <c r="D51" s="11">
        <v>20</v>
      </c>
      <c r="E51" s="11">
        <v>10.6</v>
      </c>
      <c r="F51" s="11">
        <v>20</v>
      </c>
      <c r="G51" s="11">
        <v>10.6</v>
      </c>
      <c r="H51" s="32">
        <v>171.72</v>
      </c>
      <c r="I51" s="33"/>
      <c r="XFB51" s="2"/>
      <c r="XFC51" s="2"/>
      <c r="XFD51" s="2"/>
    </row>
    <row r="52" s="21" customFormat="1" ht="17" customHeight="1" spans="1:9 16382:16384">
      <c r="A52" s="11">
        <v>49</v>
      </c>
      <c r="B52" s="11" t="s">
        <v>953</v>
      </c>
      <c r="C52" s="11" t="s">
        <v>30</v>
      </c>
      <c r="D52" s="11">
        <v>10.5</v>
      </c>
      <c r="E52" s="11">
        <v>14.38</v>
      </c>
      <c r="F52" s="11">
        <v>10.5</v>
      </c>
      <c r="G52" s="11">
        <v>10.5</v>
      </c>
      <c r="H52" s="32">
        <v>170.1</v>
      </c>
      <c r="I52" s="33"/>
      <c r="XFB52" s="2"/>
      <c r="XFC52" s="2"/>
      <c r="XFD52" s="2"/>
    </row>
    <row r="53" s="21" customFormat="1" ht="17" customHeight="1" spans="1:9 16382:16384">
      <c r="A53" s="11">
        <v>50</v>
      </c>
      <c r="B53" s="11" t="s">
        <v>954</v>
      </c>
      <c r="C53" s="11" t="s">
        <v>30</v>
      </c>
      <c r="D53" s="11">
        <v>12.8</v>
      </c>
      <c r="E53" s="11">
        <v>12.83</v>
      </c>
      <c r="F53" s="11">
        <v>12.8</v>
      </c>
      <c r="G53" s="11">
        <v>12.8</v>
      </c>
      <c r="H53" s="32">
        <v>207.36</v>
      </c>
      <c r="I53" s="33"/>
      <c r="XFB53" s="2"/>
      <c r="XFC53" s="2"/>
      <c r="XFD53" s="2"/>
    </row>
    <row r="54" s="21" customFormat="1" ht="17" customHeight="1" spans="1:9 16382:16384">
      <c r="A54" s="11">
        <v>51</v>
      </c>
      <c r="B54" s="11" t="s">
        <v>955</v>
      </c>
      <c r="C54" s="11" t="s">
        <v>30</v>
      </c>
      <c r="D54" s="11">
        <v>7.5</v>
      </c>
      <c r="E54" s="11">
        <v>11.29</v>
      </c>
      <c r="F54" s="11">
        <v>7.5</v>
      </c>
      <c r="G54" s="11">
        <v>7.5</v>
      </c>
      <c r="H54" s="32">
        <v>121.5</v>
      </c>
      <c r="I54" s="33"/>
      <c r="XFB54" s="2"/>
      <c r="XFC54" s="2"/>
      <c r="XFD54" s="2"/>
    </row>
    <row r="55" s="21" customFormat="1" ht="17" customHeight="1" spans="1:9 16382:16384">
      <c r="A55" s="11">
        <v>52</v>
      </c>
      <c r="B55" s="11" t="s">
        <v>956</v>
      </c>
      <c r="C55" s="11" t="s">
        <v>30</v>
      </c>
      <c r="D55" s="11">
        <v>24</v>
      </c>
      <c r="E55" s="11">
        <v>11.09</v>
      </c>
      <c r="F55" s="11">
        <v>24</v>
      </c>
      <c r="G55" s="11">
        <f>F55-13</f>
        <v>11</v>
      </c>
      <c r="H55" s="32">
        <v>178.2</v>
      </c>
      <c r="I55" s="33"/>
      <c r="XFB55" s="2"/>
      <c r="XFC55" s="2"/>
      <c r="XFD55" s="2"/>
    </row>
    <row r="56" s="21" customFormat="1" ht="17" customHeight="1" spans="1:9 16382:16384">
      <c r="A56" s="11">
        <v>53</v>
      </c>
      <c r="B56" s="11" t="s">
        <v>957</v>
      </c>
      <c r="C56" s="11" t="s">
        <v>30</v>
      </c>
      <c r="D56" s="11">
        <v>27</v>
      </c>
      <c r="E56" s="11">
        <v>16.35</v>
      </c>
      <c r="F56" s="11">
        <v>27</v>
      </c>
      <c r="G56" s="11">
        <v>16.35</v>
      </c>
      <c r="H56" s="32">
        <v>264.87</v>
      </c>
      <c r="I56" s="33"/>
      <c r="XFB56" s="2"/>
      <c r="XFC56" s="2"/>
      <c r="XFD56" s="2"/>
    </row>
    <row r="57" s="21" customFormat="1" ht="17" customHeight="1" spans="1:9 16382:16384">
      <c r="A57" s="11">
        <v>54</v>
      </c>
      <c r="B57" s="11" t="s">
        <v>958</v>
      </c>
      <c r="C57" s="11" t="s">
        <v>30</v>
      </c>
      <c r="D57" s="11">
        <v>9</v>
      </c>
      <c r="E57" s="11">
        <v>9.16</v>
      </c>
      <c r="F57" s="11">
        <v>9</v>
      </c>
      <c r="G57" s="11">
        <v>9</v>
      </c>
      <c r="H57" s="32">
        <v>145.8</v>
      </c>
      <c r="I57" s="33"/>
      <c r="XFB57" s="2"/>
      <c r="XFC57" s="2"/>
      <c r="XFD57" s="2"/>
    </row>
    <row r="58" s="21" customFormat="1" ht="17" customHeight="1" spans="1:9 16382:16384">
      <c r="A58" s="11">
        <v>55</v>
      </c>
      <c r="B58" s="11" t="s">
        <v>959</v>
      </c>
      <c r="C58" s="11" t="s">
        <v>30</v>
      </c>
      <c r="D58" s="11">
        <v>9</v>
      </c>
      <c r="E58" s="11">
        <v>10</v>
      </c>
      <c r="F58" s="11">
        <v>9</v>
      </c>
      <c r="G58" s="11">
        <v>9</v>
      </c>
      <c r="H58" s="32">
        <v>145.8</v>
      </c>
      <c r="I58" s="33"/>
      <c r="XFB58" s="2"/>
      <c r="XFC58" s="2"/>
      <c r="XFD58" s="2"/>
    </row>
    <row r="59" s="21" customFormat="1" ht="17" customHeight="1" spans="1:9 16382:16384">
      <c r="A59" s="11">
        <v>56</v>
      </c>
      <c r="B59" s="11" t="s">
        <v>960</v>
      </c>
      <c r="C59" s="11" t="s">
        <v>30</v>
      </c>
      <c r="D59" s="11">
        <v>54</v>
      </c>
      <c r="E59" s="11">
        <v>8.37</v>
      </c>
      <c r="F59" s="11">
        <v>54</v>
      </c>
      <c r="G59" s="11">
        <v>8.37</v>
      </c>
      <c r="H59" s="32">
        <v>135.594</v>
      </c>
      <c r="I59" s="33"/>
      <c r="XFB59" s="2"/>
      <c r="XFC59" s="2"/>
      <c r="XFD59" s="2"/>
    </row>
    <row r="60" s="21" customFormat="1" ht="17" customHeight="1" spans="1:9 16382:16384">
      <c r="A60" s="11">
        <v>57</v>
      </c>
      <c r="B60" s="11" t="s">
        <v>961</v>
      </c>
      <c r="C60" s="11" t="s">
        <v>30</v>
      </c>
      <c r="D60" s="11">
        <v>10</v>
      </c>
      <c r="E60" s="11">
        <v>13.73</v>
      </c>
      <c r="F60" s="11">
        <v>10</v>
      </c>
      <c r="G60" s="11">
        <v>10</v>
      </c>
      <c r="H60" s="32">
        <v>162</v>
      </c>
      <c r="I60" s="33"/>
      <c r="XFB60" s="2"/>
      <c r="XFC60" s="2"/>
      <c r="XFD60" s="2"/>
    </row>
    <row r="61" s="21" customFormat="1" ht="17" customHeight="1" spans="1:9 16382:16384">
      <c r="A61" s="11">
        <v>58</v>
      </c>
      <c r="B61" s="11" t="s">
        <v>962</v>
      </c>
      <c r="C61" s="11" t="s">
        <v>30</v>
      </c>
      <c r="D61" s="11">
        <v>41.5</v>
      </c>
      <c r="E61" s="11">
        <v>8.2</v>
      </c>
      <c r="F61" s="11">
        <v>41.5</v>
      </c>
      <c r="G61" s="11">
        <f>F61-7.6-7.6-18.1</f>
        <v>8.2</v>
      </c>
      <c r="H61" s="32">
        <v>132.84</v>
      </c>
      <c r="I61" s="33"/>
      <c r="XFB61" s="2"/>
      <c r="XFC61" s="2"/>
      <c r="XFD61" s="2"/>
    </row>
    <row r="62" s="21" customFormat="1" ht="17" customHeight="1" spans="1:9 16382:16384">
      <c r="A62" s="11">
        <v>59</v>
      </c>
      <c r="B62" s="11" t="s">
        <v>963</v>
      </c>
      <c r="C62" s="11" t="s">
        <v>30</v>
      </c>
      <c r="D62" s="11">
        <v>66</v>
      </c>
      <c r="E62" s="11">
        <v>6.98</v>
      </c>
      <c r="F62" s="11">
        <v>66</v>
      </c>
      <c r="G62" s="11">
        <v>6.98</v>
      </c>
      <c r="H62" s="32">
        <v>113.076</v>
      </c>
      <c r="I62" s="33"/>
      <c r="XFB62" s="2"/>
      <c r="XFC62" s="2"/>
      <c r="XFD62" s="2"/>
    </row>
    <row r="63" s="21" customFormat="1" ht="17" customHeight="1" spans="1:9 16382:16384">
      <c r="A63" s="11">
        <v>60</v>
      </c>
      <c r="B63" s="11" t="s">
        <v>964</v>
      </c>
      <c r="C63" s="11" t="s">
        <v>30</v>
      </c>
      <c r="D63" s="11">
        <v>12</v>
      </c>
      <c r="E63" s="11">
        <v>20.7</v>
      </c>
      <c r="F63" s="11">
        <v>12</v>
      </c>
      <c r="G63" s="11">
        <v>12</v>
      </c>
      <c r="H63" s="32">
        <v>194.4</v>
      </c>
      <c r="I63" s="33"/>
      <c r="XFB63" s="2"/>
      <c r="XFC63" s="2"/>
      <c r="XFD63" s="2"/>
    </row>
    <row r="64" s="21" customFormat="1" ht="17" customHeight="1" spans="1:9 16382:16384">
      <c r="A64" s="11">
        <v>61</v>
      </c>
      <c r="B64" s="11" t="s">
        <v>965</v>
      </c>
      <c r="C64" s="11" t="s">
        <v>30</v>
      </c>
      <c r="D64" s="11">
        <v>90</v>
      </c>
      <c r="E64" s="11">
        <v>9.2</v>
      </c>
      <c r="F64" s="11">
        <v>90</v>
      </c>
      <c r="G64" s="11">
        <v>9.2</v>
      </c>
      <c r="H64" s="32">
        <v>149.04</v>
      </c>
      <c r="I64" s="33"/>
      <c r="XFB64" s="2"/>
      <c r="XFC64" s="2"/>
      <c r="XFD64" s="2"/>
    </row>
    <row r="65" s="21" customFormat="1" ht="17" customHeight="1" spans="1:9 16382:16384">
      <c r="A65" s="11">
        <v>62</v>
      </c>
      <c r="B65" s="11" t="s">
        <v>966</v>
      </c>
      <c r="C65" s="11" t="s">
        <v>30</v>
      </c>
      <c r="D65" s="11">
        <v>10.5</v>
      </c>
      <c r="E65" s="11">
        <v>10.78</v>
      </c>
      <c r="F65" s="11">
        <v>10.5</v>
      </c>
      <c r="G65" s="11">
        <v>10.5</v>
      </c>
      <c r="H65" s="32">
        <v>170.1</v>
      </c>
      <c r="I65" s="33"/>
      <c r="XFB65" s="2"/>
      <c r="XFC65" s="2"/>
      <c r="XFD65" s="2"/>
    </row>
    <row r="66" s="21" customFormat="1" ht="17" customHeight="1" spans="1:9 16382:16384">
      <c r="A66" s="11">
        <v>63</v>
      </c>
      <c r="B66" s="11" t="s">
        <v>967</v>
      </c>
      <c r="C66" s="11" t="s">
        <v>30</v>
      </c>
      <c r="D66" s="11">
        <v>22</v>
      </c>
      <c r="E66" s="11">
        <v>23.97</v>
      </c>
      <c r="F66" s="11">
        <v>22</v>
      </c>
      <c r="G66" s="11">
        <v>22</v>
      </c>
      <c r="H66" s="32">
        <v>356.4</v>
      </c>
      <c r="I66" s="33"/>
      <c r="XFB66" s="2"/>
      <c r="XFC66" s="2"/>
      <c r="XFD66" s="2"/>
    </row>
    <row r="67" s="21" customFormat="1" ht="17" customHeight="1" spans="1:9 16382:16384">
      <c r="A67" s="11">
        <v>64</v>
      </c>
      <c r="B67" s="11" t="s">
        <v>968</v>
      </c>
      <c r="C67" s="11" t="s">
        <v>30</v>
      </c>
      <c r="D67" s="11">
        <v>5.5</v>
      </c>
      <c r="E67" s="11">
        <v>16.85</v>
      </c>
      <c r="F67" s="11">
        <v>5.5</v>
      </c>
      <c r="G67" s="11">
        <v>5.5</v>
      </c>
      <c r="H67" s="32">
        <v>89.1</v>
      </c>
      <c r="I67" s="33"/>
      <c r="XFB67" s="2"/>
      <c r="XFC67" s="2"/>
      <c r="XFD67" s="2"/>
    </row>
    <row r="68" s="21" customFormat="1" ht="17" customHeight="1" spans="1:9 16382:16384">
      <c r="A68" s="11">
        <v>65</v>
      </c>
      <c r="B68" s="11" t="s">
        <v>969</v>
      </c>
      <c r="C68" s="11" t="s">
        <v>30</v>
      </c>
      <c r="D68" s="11">
        <v>7</v>
      </c>
      <c r="E68" s="11">
        <v>7.19</v>
      </c>
      <c r="F68" s="11">
        <v>7</v>
      </c>
      <c r="G68" s="11">
        <v>7</v>
      </c>
      <c r="H68" s="32">
        <v>113.4</v>
      </c>
      <c r="I68" s="33"/>
      <c r="XFB68" s="2"/>
      <c r="XFC68" s="2"/>
      <c r="XFD68" s="2"/>
    </row>
    <row r="69" s="21" customFormat="1" ht="17" customHeight="1" spans="1:9 16382:16384">
      <c r="A69" s="11">
        <v>66</v>
      </c>
      <c r="B69" s="11" t="s">
        <v>970</v>
      </c>
      <c r="C69" s="11" t="s">
        <v>30</v>
      </c>
      <c r="D69" s="11">
        <v>12</v>
      </c>
      <c r="E69" s="11">
        <v>22.3</v>
      </c>
      <c r="F69" s="11">
        <v>12</v>
      </c>
      <c r="G69" s="11">
        <v>12</v>
      </c>
      <c r="H69" s="32">
        <v>194.4</v>
      </c>
      <c r="I69" s="33"/>
      <c r="XFB69" s="2"/>
      <c r="XFC69" s="2"/>
      <c r="XFD69" s="2"/>
    </row>
    <row r="70" s="21" customFormat="1" ht="17" customHeight="1" spans="1:9 16382:16384">
      <c r="A70" s="11">
        <v>67</v>
      </c>
      <c r="B70" s="11" t="s">
        <v>971</v>
      </c>
      <c r="C70" s="11" t="s">
        <v>30</v>
      </c>
      <c r="D70" s="11">
        <v>8</v>
      </c>
      <c r="E70" s="11">
        <v>8.33</v>
      </c>
      <c r="F70" s="11">
        <v>8</v>
      </c>
      <c r="G70" s="11">
        <v>8</v>
      </c>
      <c r="H70" s="32">
        <v>129.6</v>
      </c>
      <c r="I70" s="33"/>
      <c r="XFB70" s="2"/>
      <c r="XFC70" s="2"/>
      <c r="XFD70" s="2"/>
    </row>
    <row r="71" s="21" customFormat="1" ht="17" customHeight="1" spans="1:9 16382:16384">
      <c r="A71" s="11">
        <v>68</v>
      </c>
      <c r="B71" s="11" t="s">
        <v>972</v>
      </c>
      <c r="C71" s="11" t="s">
        <v>30</v>
      </c>
      <c r="D71" s="11">
        <v>8</v>
      </c>
      <c r="E71" s="11">
        <v>8.21</v>
      </c>
      <c r="F71" s="11">
        <v>8</v>
      </c>
      <c r="G71" s="11">
        <v>8</v>
      </c>
      <c r="H71" s="32">
        <v>129.6</v>
      </c>
      <c r="I71" s="33"/>
      <c r="XFB71" s="2"/>
      <c r="XFC71" s="2"/>
      <c r="XFD71" s="2"/>
    </row>
    <row r="72" s="21" customFormat="1" ht="17" customHeight="1" spans="1:9 16382:16384">
      <c r="A72" s="11">
        <v>69</v>
      </c>
      <c r="B72" s="11" t="s">
        <v>973</v>
      </c>
      <c r="C72" s="11" t="s">
        <v>30</v>
      </c>
      <c r="D72" s="11">
        <v>95.4</v>
      </c>
      <c r="E72" s="11">
        <v>4.6</v>
      </c>
      <c r="F72" s="11">
        <v>95.4</v>
      </c>
      <c r="G72" s="11">
        <f>F72-16.4-5.6-9.4-9.1-9.5-10.4-7.3-10.5-12.6</f>
        <v>4.6</v>
      </c>
      <c r="H72" s="32">
        <v>74.52</v>
      </c>
      <c r="I72" s="33"/>
      <c r="XFB72" s="2"/>
      <c r="XFC72" s="2"/>
      <c r="XFD72" s="2"/>
    </row>
    <row r="73" s="21" customFormat="1" ht="17" customHeight="1" spans="1:9 16382:16384">
      <c r="A73" s="11">
        <v>70</v>
      </c>
      <c r="B73" s="11" t="s">
        <v>974</v>
      </c>
      <c r="C73" s="11" t="s">
        <v>30</v>
      </c>
      <c r="D73" s="11">
        <v>23</v>
      </c>
      <c r="E73" s="11">
        <v>9.88</v>
      </c>
      <c r="F73" s="11">
        <v>23</v>
      </c>
      <c r="G73" s="11">
        <f>F73-9-4.15</f>
        <v>9.85</v>
      </c>
      <c r="H73" s="32">
        <v>159.57</v>
      </c>
      <c r="I73" s="33"/>
      <c r="XFB73" s="2"/>
      <c r="XFC73" s="2"/>
      <c r="XFD73" s="2"/>
    </row>
    <row r="74" s="21" customFormat="1" ht="17" customHeight="1" spans="1:9 16382:16384">
      <c r="A74" s="11">
        <v>71</v>
      </c>
      <c r="B74" s="11" t="s">
        <v>975</v>
      </c>
      <c r="C74" s="11" t="s">
        <v>30</v>
      </c>
      <c r="D74" s="11">
        <v>13</v>
      </c>
      <c r="E74" s="11">
        <v>13.28</v>
      </c>
      <c r="F74" s="11">
        <v>13</v>
      </c>
      <c r="G74" s="11">
        <v>13</v>
      </c>
      <c r="H74" s="32">
        <v>210.6</v>
      </c>
      <c r="I74" s="33"/>
      <c r="XFB74" s="2"/>
      <c r="XFC74" s="2"/>
      <c r="XFD74" s="2"/>
    </row>
    <row r="75" s="21" customFormat="1" ht="17" customHeight="1" spans="1:9 16382:16384">
      <c r="A75" s="11">
        <v>72</v>
      </c>
      <c r="B75" s="11" t="s">
        <v>976</v>
      </c>
      <c r="C75" s="11" t="s">
        <v>30</v>
      </c>
      <c r="D75" s="11">
        <v>10</v>
      </c>
      <c r="E75" s="11">
        <v>10.9</v>
      </c>
      <c r="F75" s="11">
        <v>10</v>
      </c>
      <c r="G75" s="11">
        <v>10</v>
      </c>
      <c r="H75" s="32">
        <v>162</v>
      </c>
      <c r="I75" s="33"/>
      <c r="XFB75" s="2"/>
      <c r="XFC75" s="2"/>
      <c r="XFD75" s="2"/>
    </row>
    <row r="76" s="21" customFormat="1" ht="17" customHeight="1" spans="1:9 16382:16384">
      <c r="A76" s="11">
        <v>73</v>
      </c>
      <c r="B76" s="11" t="s">
        <v>977</v>
      </c>
      <c r="C76" s="11" t="s">
        <v>30</v>
      </c>
      <c r="D76" s="11">
        <v>24</v>
      </c>
      <c r="E76" s="11">
        <v>5.11</v>
      </c>
      <c r="F76" s="11">
        <v>24</v>
      </c>
      <c r="G76" s="11">
        <v>5.11</v>
      </c>
      <c r="H76" s="32">
        <v>82.782</v>
      </c>
      <c r="I76" s="33"/>
      <c r="XFB76" s="2"/>
      <c r="XFC76" s="2"/>
      <c r="XFD76" s="2"/>
    </row>
    <row r="77" s="21" customFormat="1" ht="17" customHeight="1" spans="1:9 16382:16384">
      <c r="A77" s="11">
        <v>74</v>
      </c>
      <c r="B77" s="11" t="s">
        <v>978</v>
      </c>
      <c r="C77" s="11" t="s">
        <v>30</v>
      </c>
      <c r="D77" s="11">
        <v>24</v>
      </c>
      <c r="E77" s="11">
        <v>16.21</v>
      </c>
      <c r="F77" s="11">
        <v>24</v>
      </c>
      <c r="G77" s="11">
        <f>F77-8</f>
        <v>16</v>
      </c>
      <c r="H77" s="32">
        <v>259.2</v>
      </c>
      <c r="I77" s="33"/>
      <c r="XFB77" s="2"/>
      <c r="XFC77" s="2"/>
      <c r="XFD77" s="2"/>
    </row>
    <row r="78" s="21" customFormat="1" ht="17" customHeight="1" spans="1:9 16382:16384">
      <c r="A78" s="11">
        <v>75</v>
      </c>
      <c r="B78" s="11" t="s">
        <v>979</v>
      </c>
      <c r="C78" s="11" t="s">
        <v>30</v>
      </c>
      <c r="D78" s="11">
        <v>8</v>
      </c>
      <c r="E78" s="11">
        <v>8.28</v>
      </c>
      <c r="F78" s="11">
        <v>8</v>
      </c>
      <c r="G78" s="11">
        <v>8</v>
      </c>
      <c r="H78" s="32">
        <v>129.6</v>
      </c>
      <c r="I78" s="33"/>
      <c r="XFB78" s="2"/>
      <c r="XFC78" s="2"/>
      <c r="XFD78" s="2"/>
    </row>
    <row r="79" s="21" customFormat="1" ht="17" customHeight="1" spans="1:9 16382:16384">
      <c r="A79" s="11">
        <v>76</v>
      </c>
      <c r="B79" s="11" t="s">
        <v>980</v>
      </c>
      <c r="C79" s="11" t="s">
        <v>30</v>
      </c>
      <c r="D79" s="11">
        <v>8</v>
      </c>
      <c r="E79" s="11">
        <v>11.12</v>
      </c>
      <c r="F79" s="11">
        <v>8</v>
      </c>
      <c r="G79" s="11">
        <v>8</v>
      </c>
      <c r="H79" s="32">
        <v>129.6</v>
      </c>
      <c r="I79" s="33"/>
      <c r="XFB79" s="2"/>
      <c r="XFC79" s="2"/>
      <c r="XFD79" s="2"/>
    </row>
    <row r="80" s="21" customFormat="1" ht="17" customHeight="1" spans="1:9 16382:16384">
      <c r="A80" s="11">
        <v>77</v>
      </c>
      <c r="B80" s="11" t="s">
        <v>981</v>
      </c>
      <c r="C80" s="11" t="s">
        <v>30</v>
      </c>
      <c r="D80" s="11">
        <v>8</v>
      </c>
      <c r="E80" s="11">
        <v>8.03</v>
      </c>
      <c r="F80" s="11">
        <v>8</v>
      </c>
      <c r="G80" s="11">
        <v>8</v>
      </c>
      <c r="H80" s="32">
        <v>129.6</v>
      </c>
      <c r="I80" s="33"/>
      <c r="XFB80" s="2"/>
      <c r="XFC80" s="2"/>
      <c r="XFD80" s="2"/>
    </row>
    <row r="81" s="21" customFormat="1" ht="17" customHeight="1" spans="1:9 16382:16384">
      <c r="A81" s="11">
        <v>78</v>
      </c>
      <c r="B81" s="11" t="s">
        <v>982</v>
      </c>
      <c r="C81" s="11" t="s">
        <v>30</v>
      </c>
      <c r="D81" s="11">
        <v>30</v>
      </c>
      <c r="E81" s="11">
        <v>10.11</v>
      </c>
      <c r="F81" s="11">
        <v>30</v>
      </c>
      <c r="G81" s="11">
        <v>10.11</v>
      </c>
      <c r="H81" s="32">
        <v>163.782</v>
      </c>
      <c r="I81" s="33"/>
      <c r="XFB81" s="2"/>
      <c r="XFC81" s="2"/>
      <c r="XFD81" s="2"/>
    </row>
    <row r="82" s="21" customFormat="1" ht="17" customHeight="1" spans="1:9 16382:16384">
      <c r="A82" s="11">
        <v>79</v>
      </c>
      <c r="B82" s="11" t="s">
        <v>983</v>
      </c>
      <c r="C82" s="11" t="s">
        <v>30</v>
      </c>
      <c r="D82" s="11">
        <v>8</v>
      </c>
      <c r="E82" s="11">
        <v>12.94</v>
      </c>
      <c r="F82" s="11">
        <v>8</v>
      </c>
      <c r="G82" s="11">
        <v>8</v>
      </c>
      <c r="H82" s="32">
        <v>129.6</v>
      </c>
      <c r="I82" s="33"/>
      <c r="XFB82" s="2"/>
      <c r="XFC82" s="2"/>
      <c r="XFD82" s="2"/>
    </row>
    <row r="83" s="21" customFormat="1" ht="17" customHeight="1" spans="1:9 16382:16384">
      <c r="A83" s="11">
        <v>80</v>
      </c>
      <c r="B83" s="11" t="s">
        <v>984</v>
      </c>
      <c r="C83" s="11" t="s">
        <v>30</v>
      </c>
      <c r="D83" s="11">
        <v>15</v>
      </c>
      <c r="E83" s="11">
        <v>12.39</v>
      </c>
      <c r="F83" s="11">
        <v>15</v>
      </c>
      <c r="G83" s="11">
        <v>12</v>
      </c>
      <c r="H83" s="32">
        <v>194.4</v>
      </c>
      <c r="I83" s="33"/>
      <c r="XFB83" s="2"/>
      <c r="XFC83" s="2"/>
      <c r="XFD83" s="2"/>
    </row>
    <row r="84" s="21" customFormat="1" ht="17" customHeight="1" spans="1:9 16382:16384">
      <c r="A84" s="11">
        <v>81</v>
      </c>
      <c r="B84" s="11" t="s">
        <v>985</v>
      </c>
      <c r="C84" s="11" t="s">
        <v>30</v>
      </c>
      <c r="D84" s="11">
        <v>15</v>
      </c>
      <c r="E84" s="11">
        <v>15.23</v>
      </c>
      <c r="F84" s="11">
        <v>15</v>
      </c>
      <c r="G84" s="11">
        <v>15</v>
      </c>
      <c r="H84" s="32">
        <v>243</v>
      </c>
      <c r="I84" s="33"/>
      <c r="XFB84" s="2"/>
      <c r="XFC84" s="2"/>
      <c r="XFD84" s="2"/>
    </row>
    <row r="85" s="21" customFormat="1" ht="17" customHeight="1" spans="1:9 16382:16384">
      <c r="A85" s="11">
        <v>82</v>
      </c>
      <c r="B85" s="11" t="s">
        <v>986</v>
      </c>
      <c r="C85" s="11" t="s">
        <v>30</v>
      </c>
      <c r="D85" s="11">
        <v>13.6</v>
      </c>
      <c r="E85" s="11">
        <v>19.18</v>
      </c>
      <c r="F85" s="11">
        <v>13.6</v>
      </c>
      <c r="G85" s="11">
        <v>13.6</v>
      </c>
      <c r="H85" s="32">
        <v>220.32</v>
      </c>
      <c r="I85" s="33"/>
      <c r="XFB85" s="2"/>
      <c r="XFC85" s="2"/>
      <c r="XFD85" s="2"/>
    </row>
    <row r="86" s="21" customFormat="1" ht="17" customHeight="1" spans="1:9 16382:16384">
      <c r="A86" s="11">
        <v>83</v>
      </c>
      <c r="B86" s="11" t="s">
        <v>987</v>
      </c>
      <c r="C86" s="11" t="s">
        <v>30</v>
      </c>
      <c r="D86" s="11">
        <v>9</v>
      </c>
      <c r="E86" s="11">
        <v>11.28</v>
      </c>
      <c r="F86" s="11">
        <v>9</v>
      </c>
      <c r="G86" s="11">
        <v>9</v>
      </c>
      <c r="H86" s="32">
        <v>145.8</v>
      </c>
      <c r="I86" s="33"/>
      <c r="XFB86" s="2"/>
      <c r="XFC86" s="2"/>
      <c r="XFD86" s="2"/>
    </row>
    <row r="87" s="21" customFormat="1" ht="17" customHeight="1" spans="1:9 16382:16384">
      <c r="A87" s="11">
        <v>84</v>
      </c>
      <c r="B87" s="11" t="s">
        <v>988</v>
      </c>
      <c r="C87" s="11" t="s">
        <v>30</v>
      </c>
      <c r="D87" s="11">
        <v>7</v>
      </c>
      <c r="E87" s="11">
        <v>13.63</v>
      </c>
      <c r="F87" s="11">
        <v>7</v>
      </c>
      <c r="G87" s="11">
        <v>7</v>
      </c>
      <c r="H87" s="32">
        <v>113.4</v>
      </c>
      <c r="I87" s="33"/>
      <c r="XFB87" s="2"/>
      <c r="XFC87" s="2"/>
      <c r="XFD87" s="2"/>
    </row>
    <row r="88" s="21" customFormat="1" ht="17" customHeight="1" spans="1:9 16382:16384">
      <c r="A88" s="11">
        <v>85</v>
      </c>
      <c r="B88" s="11" t="s">
        <v>989</v>
      </c>
      <c r="C88" s="11" t="s">
        <v>30</v>
      </c>
      <c r="D88" s="11">
        <v>20</v>
      </c>
      <c r="E88" s="11">
        <v>12.53</v>
      </c>
      <c r="F88" s="11">
        <v>20</v>
      </c>
      <c r="G88" s="11">
        <v>12.53</v>
      </c>
      <c r="H88" s="32">
        <v>202.986</v>
      </c>
      <c r="I88" s="33"/>
      <c r="XFB88" s="2"/>
      <c r="XFC88" s="2"/>
      <c r="XFD88" s="2"/>
    </row>
    <row r="89" s="21" customFormat="1" ht="17" customHeight="1" spans="1:9 16382:16384">
      <c r="A89" s="11">
        <v>86</v>
      </c>
      <c r="B89" s="11" t="s">
        <v>990</v>
      </c>
      <c r="C89" s="11" t="s">
        <v>30</v>
      </c>
      <c r="D89" s="11">
        <v>10</v>
      </c>
      <c r="E89" s="11">
        <v>10.84</v>
      </c>
      <c r="F89" s="11">
        <v>10</v>
      </c>
      <c r="G89" s="11">
        <v>10</v>
      </c>
      <c r="H89" s="32">
        <v>162</v>
      </c>
      <c r="I89" s="33"/>
      <c r="XFB89" s="2"/>
      <c r="XFC89" s="2"/>
      <c r="XFD89" s="2"/>
    </row>
    <row r="90" s="21" customFormat="1" ht="17" customHeight="1" spans="1:9 16382:16384">
      <c r="A90" s="11">
        <v>87</v>
      </c>
      <c r="B90" s="11" t="s">
        <v>562</v>
      </c>
      <c r="C90" s="11" t="s">
        <v>30</v>
      </c>
      <c r="D90" s="11">
        <v>26</v>
      </c>
      <c r="E90" s="11">
        <v>12.33</v>
      </c>
      <c r="F90" s="11">
        <v>26</v>
      </c>
      <c r="G90" s="11">
        <f>F90-6.5-7.3</f>
        <v>12.2</v>
      </c>
      <c r="H90" s="32">
        <v>197.64</v>
      </c>
      <c r="I90" s="33"/>
      <c r="XFB90" s="2"/>
      <c r="XFC90" s="2"/>
      <c r="XFD90" s="2"/>
    </row>
    <row r="91" s="21" customFormat="1" ht="17" customHeight="1" spans="1:9 16382:16384">
      <c r="A91" s="11">
        <v>88</v>
      </c>
      <c r="B91" s="11" t="s">
        <v>991</v>
      </c>
      <c r="C91" s="11" t="s">
        <v>30</v>
      </c>
      <c r="D91" s="11">
        <v>12</v>
      </c>
      <c r="E91" s="11">
        <v>12.31</v>
      </c>
      <c r="F91" s="11">
        <v>12</v>
      </c>
      <c r="G91" s="11">
        <v>12</v>
      </c>
      <c r="H91" s="32">
        <v>194.4</v>
      </c>
      <c r="I91" s="33"/>
      <c r="XFB91" s="2"/>
      <c r="XFC91" s="2"/>
      <c r="XFD91" s="2"/>
    </row>
    <row r="92" s="21" customFormat="1" ht="17" customHeight="1" spans="1:9 16382:16384">
      <c r="A92" s="11">
        <v>89</v>
      </c>
      <c r="B92" s="11" t="s">
        <v>553</v>
      </c>
      <c r="C92" s="11" t="s">
        <v>30</v>
      </c>
      <c r="D92" s="11">
        <v>12</v>
      </c>
      <c r="E92" s="11">
        <v>17.31</v>
      </c>
      <c r="F92" s="11">
        <v>12</v>
      </c>
      <c r="G92" s="11">
        <v>12</v>
      </c>
      <c r="H92" s="32">
        <v>194.4</v>
      </c>
      <c r="I92" s="33"/>
      <c r="XFB92" s="2"/>
      <c r="XFC92" s="2"/>
      <c r="XFD92" s="2"/>
    </row>
    <row r="93" s="21" customFormat="1" ht="17" customHeight="1" spans="1:9 16382:16384">
      <c r="A93" s="11">
        <v>90</v>
      </c>
      <c r="B93" s="11" t="s">
        <v>992</v>
      </c>
      <c r="C93" s="11" t="s">
        <v>30</v>
      </c>
      <c r="D93" s="11">
        <v>15.7</v>
      </c>
      <c r="E93" s="11">
        <v>15.78</v>
      </c>
      <c r="F93" s="11">
        <v>15.7</v>
      </c>
      <c r="G93" s="11">
        <v>15.7</v>
      </c>
      <c r="H93" s="32">
        <v>254.34</v>
      </c>
      <c r="I93" s="33"/>
      <c r="XFB93" s="2"/>
      <c r="XFC93" s="2"/>
      <c r="XFD93" s="2"/>
    </row>
    <row r="94" s="21" customFormat="1" ht="17" customHeight="1" spans="1:9 16382:16384">
      <c r="A94" s="11">
        <v>91</v>
      </c>
      <c r="B94" s="11" t="s">
        <v>993</v>
      </c>
      <c r="C94" s="11" t="s">
        <v>30</v>
      </c>
      <c r="D94" s="11">
        <v>7.5</v>
      </c>
      <c r="E94" s="11">
        <v>7.5</v>
      </c>
      <c r="F94" s="11">
        <v>7.5</v>
      </c>
      <c r="G94" s="11">
        <v>7.5</v>
      </c>
      <c r="H94" s="32">
        <v>121.5</v>
      </c>
      <c r="I94" s="33"/>
      <c r="XFB94" s="2"/>
      <c r="XFC94" s="2"/>
      <c r="XFD94" s="2"/>
    </row>
    <row r="95" s="21" customFormat="1" ht="17" customHeight="1" spans="1:9 16382:16384">
      <c r="A95" s="11">
        <v>92</v>
      </c>
      <c r="B95" s="11" t="s">
        <v>994</v>
      </c>
      <c r="C95" s="11" t="s">
        <v>30</v>
      </c>
      <c r="D95" s="11">
        <v>12.7</v>
      </c>
      <c r="E95" s="11">
        <v>12.77</v>
      </c>
      <c r="F95" s="11">
        <v>12.7</v>
      </c>
      <c r="G95" s="11">
        <v>12.7</v>
      </c>
      <c r="H95" s="32">
        <v>205.74</v>
      </c>
      <c r="I95" s="33"/>
      <c r="XFB95" s="2"/>
      <c r="XFC95" s="2"/>
      <c r="XFD95" s="2"/>
    </row>
    <row r="96" s="21" customFormat="1" ht="17" customHeight="1" spans="1:9 16382:16384">
      <c r="A96" s="11">
        <v>93</v>
      </c>
      <c r="B96" s="11" t="s">
        <v>995</v>
      </c>
      <c r="C96" s="11" t="s">
        <v>30</v>
      </c>
      <c r="D96" s="11">
        <v>7</v>
      </c>
      <c r="E96" s="11">
        <v>17</v>
      </c>
      <c r="F96" s="11">
        <v>7</v>
      </c>
      <c r="G96" s="11">
        <v>7</v>
      </c>
      <c r="H96" s="32">
        <v>113.4</v>
      </c>
      <c r="I96" s="33"/>
      <c r="XFB96" s="2"/>
      <c r="XFC96" s="2"/>
      <c r="XFD96" s="2"/>
    </row>
    <row r="97" s="21" customFormat="1" ht="17" customHeight="1" spans="1:9 16382:16384">
      <c r="A97" s="16" t="s">
        <v>57</v>
      </c>
      <c r="B97" s="17"/>
      <c r="C97" s="18"/>
      <c r="D97" s="11">
        <f>SUM(D4:D96)</f>
        <v>1891</v>
      </c>
      <c r="E97" s="11">
        <f>SUBTOTAL(9,E4:E96)</f>
        <v>1372.68</v>
      </c>
      <c r="F97" s="11">
        <f>SUBTOTAL(9,F4:F96)</f>
        <v>1891</v>
      </c>
      <c r="G97" s="11">
        <f>SUM(G4:G96)</f>
        <v>1209.69</v>
      </c>
      <c r="H97" s="32">
        <f>SUM(H4:H96)</f>
        <v>19596.978</v>
      </c>
      <c r="I97" s="33"/>
      <c r="XFB97" s="2"/>
      <c r="XFC97" s="2"/>
      <c r="XFD97" s="2"/>
    </row>
  </sheetData>
  <mergeCells count="3">
    <mergeCell ref="A1:I1"/>
    <mergeCell ref="A2:I2"/>
    <mergeCell ref="A97:C97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workbookViewId="0">
      <selection activeCell="I10" sqref="I10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996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997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998</v>
      </c>
      <c r="C4" s="10" t="s">
        <v>33</v>
      </c>
      <c r="D4" s="10">
        <v>21</v>
      </c>
      <c r="E4" s="10">
        <v>21.35</v>
      </c>
      <c r="F4" s="10">
        <v>21</v>
      </c>
      <c r="G4" s="10">
        <v>21</v>
      </c>
      <c r="H4" s="32" cm="1">
        <f t="array" ref="H4:H18">G4:G18*16.2</f>
        <v>340.2</v>
      </c>
      <c r="I4" s="33"/>
    </row>
    <row r="5" s="21" customFormat="1" ht="17" customHeight="1" spans="1:9 16382:16384">
      <c r="A5" s="11">
        <v>2</v>
      </c>
      <c r="B5" s="10" t="s">
        <v>999</v>
      </c>
      <c r="C5" s="10" t="s">
        <v>33</v>
      </c>
      <c r="D5" s="10">
        <v>15</v>
      </c>
      <c r="E5" s="10">
        <v>21.25</v>
      </c>
      <c r="F5" s="10">
        <v>15</v>
      </c>
      <c r="G5" s="10">
        <v>15</v>
      </c>
      <c r="H5" s="32">
        <v>243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1000</v>
      </c>
      <c r="C6" s="10" t="s">
        <v>33</v>
      </c>
      <c r="D6" s="10">
        <v>5</v>
      </c>
      <c r="E6" s="10">
        <v>8.38</v>
      </c>
      <c r="F6" s="10">
        <v>5</v>
      </c>
      <c r="G6" s="10">
        <v>5</v>
      </c>
      <c r="H6" s="32">
        <v>81</v>
      </c>
      <c r="I6" s="33"/>
    </row>
    <row r="7" s="21" customFormat="1" ht="17" customHeight="1" spans="1:9 16382:16384">
      <c r="A7" s="11">
        <v>4</v>
      </c>
      <c r="B7" s="10" t="s">
        <v>1001</v>
      </c>
      <c r="C7" s="10" t="s">
        <v>33</v>
      </c>
      <c r="D7" s="10">
        <v>14.3</v>
      </c>
      <c r="E7" s="10">
        <v>27.83</v>
      </c>
      <c r="F7" s="10">
        <v>14.3</v>
      </c>
      <c r="G7" s="10">
        <v>14.3</v>
      </c>
      <c r="H7" s="32">
        <v>231.66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1002</v>
      </c>
      <c r="C8" s="10" t="s">
        <v>33</v>
      </c>
      <c r="D8" s="10">
        <v>14</v>
      </c>
      <c r="E8" s="10">
        <v>27.49</v>
      </c>
      <c r="F8" s="10">
        <v>14</v>
      </c>
      <c r="G8" s="10">
        <v>14</v>
      </c>
      <c r="H8" s="32">
        <v>226.8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1003</v>
      </c>
      <c r="C9" s="10" t="s">
        <v>33</v>
      </c>
      <c r="D9" s="10">
        <v>5</v>
      </c>
      <c r="E9" s="10">
        <v>7.23</v>
      </c>
      <c r="F9" s="10">
        <v>5</v>
      </c>
      <c r="G9" s="10">
        <v>5</v>
      </c>
      <c r="H9" s="32">
        <v>81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1004</v>
      </c>
      <c r="C10" s="10" t="s">
        <v>33</v>
      </c>
      <c r="D10" s="10">
        <v>23</v>
      </c>
      <c r="E10" s="10">
        <v>23.82</v>
      </c>
      <c r="F10" s="10">
        <v>23</v>
      </c>
      <c r="G10" s="10">
        <v>23</v>
      </c>
      <c r="H10" s="32">
        <v>372.6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1005</v>
      </c>
      <c r="C11" s="10" t="s">
        <v>33</v>
      </c>
      <c r="D11" s="10">
        <v>5</v>
      </c>
      <c r="E11" s="10">
        <v>13.13</v>
      </c>
      <c r="F11" s="10">
        <v>5</v>
      </c>
      <c r="G11" s="10">
        <v>5</v>
      </c>
      <c r="H11" s="32">
        <v>81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1006</v>
      </c>
      <c r="C12" s="10" t="s">
        <v>33</v>
      </c>
      <c r="D12" s="10">
        <v>32</v>
      </c>
      <c r="E12" s="10">
        <v>14.24</v>
      </c>
      <c r="F12" s="10">
        <v>32</v>
      </c>
      <c r="G12" s="11">
        <f>F12-10-8</f>
        <v>14</v>
      </c>
      <c r="H12" s="32">
        <v>226.8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1007</v>
      </c>
      <c r="C13" s="10" t="s">
        <v>33</v>
      </c>
      <c r="D13" s="10">
        <v>13</v>
      </c>
      <c r="E13" s="10">
        <v>6.14</v>
      </c>
      <c r="F13" s="10">
        <v>13</v>
      </c>
      <c r="G13" s="11">
        <f>F13-7</f>
        <v>6</v>
      </c>
      <c r="H13" s="32">
        <v>97.2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1008</v>
      </c>
      <c r="C14" s="10" t="s">
        <v>33</v>
      </c>
      <c r="D14" s="10">
        <v>28</v>
      </c>
      <c r="E14" s="10">
        <v>18.06</v>
      </c>
      <c r="F14" s="10">
        <v>28</v>
      </c>
      <c r="G14" s="11">
        <f>F14-10</f>
        <v>18</v>
      </c>
      <c r="H14" s="32">
        <v>291.6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1009</v>
      </c>
      <c r="C15" s="10" t="s">
        <v>33</v>
      </c>
      <c r="D15" s="10">
        <v>8</v>
      </c>
      <c r="E15" s="10">
        <v>5.96</v>
      </c>
      <c r="F15" s="10">
        <v>8</v>
      </c>
      <c r="G15" s="11">
        <v>5.96</v>
      </c>
      <c r="H15" s="32">
        <v>96.552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0" t="s">
        <v>1010</v>
      </c>
      <c r="C16" s="10" t="s">
        <v>33</v>
      </c>
      <c r="D16" s="10">
        <v>10</v>
      </c>
      <c r="E16" s="10">
        <v>10.33</v>
      </c>
      <c r="F16" s="10">
        <v>10</v>
      </c>
      <c r="G16" s="11">
        <v>10</v>
      </c>
      <c r="H16" s="32">
        <v>162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0" t="s">
        <v>1011</v>
      </c>
      <c r="C17" s="10" t="s">
        <v>33</v>
      </c>
      <c r="D17" s="10">
        <v>18</v>
      </c>
      <c r="E17" s="10">
        <v>16.91</v>
      </c>
      <c r="F17" s="10">
        <v>18</v>
      </c>
      <c r="G17" s="11">
        <f>F17-9</f>
        <v>9</v>
      </c>
      <c r="H17" s="32">
        <v>145.8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0" t="s">
        <v>1012</v>
      </c>
      <c r="C18" s="10" t="s">
        <v>33</v>
      </c>
      <c r="D18" s="10">
        <v>10</v>
      </c>
      <c r="E18" s="10">
        <v>10.15</v>
      </c>
      <c r="F18" s="10">
        <v>10</v>
      </c>
      <c r="G18" s="11">
        <v>10</v>
      </c>
      <c r="H18" s="32">
        <v>162</v>
      </c>
      <c r="I18" s="33"/>
      <c r="XFB18" s="2"/>
      <c r="XFC18" s="2"/>
      <c r="XFD18" s="2"/>
    </row>
    <row r="19" s="21" customFormat="1" ht="17" customHeight="1" spans="1:9 16382:16384">
      <c r="A19" s="16" t="s">
        <v>57</v>
      </c>
      <c r="B19" s="17"/>
      <c r="C19" s="18"/>
      <c r="D19" s="11">
        <f>SUM(D4:D18)</f>
        <v>221.3</v>
      </c>
      <c r="E19" s="11">
        <f>SUBTOTAL(9,E4:E18)</f>
        <v>232.27</v>
      </c>
      <c r="F19" s="11">
        <f>SUBTOTAL(9,F4:F18)</f>
        <v>221.3</v>
      </c>
      <c r="G19" s="11">
        <f>SUM(G4:G18)</f>
        <v>175.26</v>
      </c>
      <c r="H19" s="32">
        <f>SUM(H4:H18)</f>
        <v>2839.212</v>
      </c>
      <c r="I19" s="33"/>
      <c r="XFB19" s="2"/>
      <c r="XFC19" s="2"/>
      <c r="XFD19" s="2"/>
    </row>
  </sheetData>
  <mergeCells count="3">
    <mergeCell ref="A1:I1"/>
    <mergeCell ref="A2:I2"/>
    <mergeCell ref="A19:C19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I11" sqref="I11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1013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997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1014</v>
      </c>
      <c r="C4" s="10" t="s">
        <v>34</v>
      </c>
      <c r="D4" s="10">
        <v>24</v>
      </c>
      <c r="E4" s="10">
        <v>24.17</v>
      </c>
      <c r="F4" s="10">
        <v>24</v>
      </c>
      <c r="G4" s="10">
        <v>24</v>
      </c>
      <c r="H4" s="32" cm="1">
        <f t="array" ref="H4:H31">G4:G31*16.2</f>
        <v>388.8</v>
      </c>
      <c r="I4" s="33"/>
    </row>
    <row r="5" s="21" customFormat="1" ht="17" customHeight="1" spans="1:9 16382:16384">
      <c r="A5" s="11">
        <v>2</v>
      </c>
      <c r="B5" s="10" t="s">
        <v>1015</v>
      </c>
      <c r="C5" s="10" t="s">
        <v>34</v>
      </c>
      <c r="D5" s="10">
        <v>9</v>
      </c>
      <c r="E5" s="10">
        <v>9.45</v>
      </c>
      <c r="F5" s="10">
        <v>9</v>
      </c>
      <c r="G5" s="10">
        <v>9</v>
      </c>
      <c r="H5" s="32">
        <v>145.8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1016</v>
      </c>
      <c r="C6" s="10" t="s">
        <v>34</v>
      </c>
      <c r="D6" s="10">
        <v>21</v>
      </c>
      <c r="E6" s="10">
        <v>21.43</v>
      </c>
      <c r="F6" s="10">
        <v>21</v>
      </c>
      <c r="G6" s="10">
        <v>21</v>
      </c>
      <c r="H6" s="32">
        <v>340.2</v>
      </c>
      <c r="I6" s="33"/>
    </row>
    <row r="7" s="21" customFormat="1" ht="17" customHeight="1" spans="1:9 16382:16384">
      <c r="A7" s="11">
        <v>4</v>
      </c>
      <c r="B7" s="10" t="s">
        <v>1017</v>
      </c>
      <c r="C7" s="10" t="s">
        <v>34</v>
      </c>
      <c r="D7" s="10">
        <v>22</v>
      </c>
      <c r="E7" s="10">
        <v>22.39</v>
      </c>
      <c r="F7" s="10">
        <v>22</v>
      </c>
      <c r="G7" s="10">
        <v>22</v>
      </c>
      <c r="H7" s="32">
        <v>356.4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1018</v>
      </c>
      <c r="C8" s="10" t="s">
        <v>34</v>
      </c>
      <c r="D8" s="10">
        <v>10</v>
      </c>
      <c r="E8" s="10">
        <v>10.17</v>
      </c>
      <c r="F8" s="10">
        <v>10</v>
      </c>
      <c r="G8" s="10">
        <v>10</v>
      </c>
      <c r="H8" s="32">
        <v>162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1019</v>
      </c>
      <c r="C9" s="10" t="s">
        <v>34</v>
      </c>
      <c r="D9" s="10">
        <v>7</v>
      </c>
      <c r="E9" s="10">
        <v>7.74</v>
      </c>
      <c r="F9" s="10">
        <v>7</v>
      </c>
      <c r="G9" s="37">
        <v>0</v>
      </c>
      <c r="H9" s="32">
        <v>0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1020</v>
      </c>
      <c r="C10" s="10" t="s">
        <v>34</v>
      </c>
      <c r="D10" s="10">
        <v>20</v>
      </c>
      <c r="E10" s="10">
        <v>20.09</v>
      </c>
      <c r="F10" s="10">
        <v>20</v>
      </c>
      <c r="G10" s="10">
        <v>20</v>
      </c>
      <c r="H10" s="32">
        <v>324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1021</v>
      </c>
      <c r="C11" s="10" t="s">
        <v>34</v>
      </c>
      <c r="D11" s="10">
        <v>24</v>
      </c>
      <c r="E11" s="10">
        <v>24.39</v>
      </c>
      <c r="F11" s="10">
        <v>24</v>
      </c>
      <c r="G11" s="10">
        <v>24</v>
      </c>
      <c r="H11" s="32">
        <v>388.8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1022</v>
      </c>
      <c r="C12" s="10" t="s">
        <v>34</v>
      </c>
      <c r="D12" s="10">
        <v>16</v>
      </c>
      <c r="E12" s="10">
        <v>16.65</v>
      </c>
      <c r="F12" s="10">
        <v>16</v>
      </c>
      <c r="G12" s="10">
        <v>16</v>
      </c>
      <c r="H12" s="32">
        <v>259.2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1023</v>
      </c>
      <c r="C13" s="10" t="s">
        <v>34</v>
      </c>
      <c r="D13" s="10">
        <v>18</v>
      </c>
      <c r="E13" s="10">
        <v>18.07</v>
      </c>
      <c r="F13" s="10">
        <v>18</v>
      </c>
      <c r="G13" s="10">
        <v>18</v>
      </c>
      <c r="H13" s="32">
        <v>291.6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1024</v>
      </c>
      <c r="C14" s="10" t="s">
        <v>34</v>
      </c>
      <c r="D14" s="10">
        <v>12</v>
      </c>
      <c r="E14" s="10">
        <v>12.03</v>
      </c>
      <c r="F14" s="10">
        <v>12</v>
      </c>
      <c r="G14" s="10">
        <v>12</v>
      </c>
      <c r="H14" s="32">
        <v>194.4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1025</v>
      </c>
      <c r="C15" s="10" t="s">
        <v>34</v>
      </c>
      <c r="D15" s="10">
        <v>16</v>
      </c>
      <c r="E15" s="10">
        <v>16.91</v>
      </c>
      <c r="F15" s="10">
        <v>16</v>
      </c>
      <c r="G15" s="10">
        <v>16</v>
      </c>
      <c r="H15" s="32">
        <v>259.2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0" t="s">
        <v>1026</v>
      </c>
      <c r="C16" s="10" t="s">
        <v>34</v>
      </c>
      <c r="D16" s="10">
        <v>9</v>
      </c>
      <c r="E16" s="10">
        <v>9.38</v>
      </c>
      <c r="F16" s="10">
        <v>9</v>
      </c>
      <c r="G16" s="10">
        <v>9</v>
      </c>
      <c r="H16" s="32">
        <v>145.8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0" t="s">
        <v>1027</v>
      </c>
      <c r="C17" s="10" t="s">
        <v>34</v>
      </c>
      <c r="D17" s="10">
        <v>15</v>
      </c>
      <c r="E17" s="10">
        <v>15.71</v>
      </c>
      <c r="F17" s="10">
        <v>15</v>
      </c>
      <c r="G17" s="10">
        <v>15</v>
      </c>
      <c r="H17" s="32">
        <v>243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0" t="s">
        <v>1028</v>
      </c>
      <c r="C18" s="10" t="s">
        <v>34</v>
      </c>
      <c r="D18" s="10">
        <v>68.3</v>
      </c>
      <c r="E18" s="10">
        <v>9.07</v>
      </c>
      <c r="F18" s="10">
        <v>68.3</v>
      </c>
      <c r="G18" s="37">
        <f>F18-6-10.7-15.2-6.5-10.8-10.1</f>
        <v>8.99999999999999</v>
      </c>
      <c r="H18" s="32">
        <v>145.8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0" t="s">
        <v>1029</v>
      </c>
      <c r="C19" s="10" t="s">
        <v>34</v>
      </c>
      <c r="D19" s="10">
        <v>93</v>
      </c>
      <c r="E19" s="10">
        <v>13.13</v>
      </c>
      <c r="F19" s="10">
        <v>93</v>
      </c>
      <c r="G19" s="37">
        <f>F19-8-7-7-12-12-3-10-9-12</f>
        <v>13</v>
      </c>
      <c r="H19" s="32">
        <v>210.6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0" t="s">
        <v>1030</v>
      </c>
      <c r="C20" s="10" t="s">
        <v>34</v>
      </c>
      <c r="D20" s="10">
        <v>86</v>
      </c>
      <c r="E20" s="10">
        <v>21.32</v>
      </c>
      <c r="F20" s="10">
        <v>86</v>
      </c>
      <c r="G20" s="37">
        <v>21.32</v>
      </c>
      <c r="H20" s="32">
        <v>345.384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10" t="s">
        <v>1031</v>
      </c>
      <c r="C21" s="10" t="s">
        <v>34</v>
      </c>
      <c r="D21" s="10">
        <v>95</v>
      </c>
      <c r="E21" s="10">
        <v>14.71</v>
      </c>
      <c r="F21" s="10">
        <v>95</v>
      </c>
      <c r="G21" s="37">
        <v>14.71</v>
      </c>
      <c r="H21" s="32">
        <v>238.302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0" t="s">
        <v>1032</v>
      </c>
      <c r="C22" s="10" t="s">
        <v>34</v>
      </c>
      <c r="D22" s="10">
        <v>86</v>
      </c>
      <c r="E22" s="10">
        <v>7.99</v>
      </c>
      <c r="F22" s="10">
        <v>86</v>
      </c>
      <c r="G22" s="37">
        <v>7.99</v>
      </c>
      <c r="H22" s="32">
        <v>129.438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10" t="s">
        <v>1033</v>
      </c>
      <c r="C23" s="10" t="s">
        <v>34</v>
      </c>
      <c r="D23" s="10">
        <v>86</v>
      </c>
      <c r="E23" s="10">
        <v>5.67</v>
      </c>
      <c r="F23" s="10">
        <v>86</v>
      </c>
      <c r="G23" s="37">
        <v>5.67</v>
      </c>
      <c r="H23" s="32">
        <v>91.854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0" t="s">
        <v>1034</v>
      </c>
      <c r="C24" s="10" t="s">
        <v>34</v>
      </c>
      <c r="D24" s="10">
        <v>95.9</v>
      </c>
      <c r="E24" s="10">
        <v>16.12</v>
      </c>
      <c r="F24" s="10">
        <v>95.9</v>
      </c>
      <c r="G24" s="37">
        <v>16.12</v>
      </c>
      <c r="H24" s="32">
        <v>261.144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0" t="s">
        <v>1035</v>
      </c>
      <c r="C25" s="10" t="s">
        <v>34</v>
      </c>
      <c r="D25" s="10">
        <v>82</v>
      </c>
      <c r="E25" s="10">
        <v>16.27</v>
      </c>
      <c r="F25" s="10">
        <v>82</v>
      </c>
      <c r="G25" s="37">
        <f>F25-13-9-10-7-9-6-12</f>
        <v>16</v>
      </c>
      <c r="H25" s="32">
        <v>259.2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10" t="s">
        <v>1036</v>
      </c>
      <c r="C26" s="10" t="s">
        <v>34</v>
      </c>
      <c r="D26" s="10">
        <v>78</v>
      </c>
      <c r="E26" s="10">
        <v>10.79</v>
      </c>
      <c r="F26" s="10">
        <v>78</v>
      </c>
      <c r="G26" s="37">
        <v>10.79</v>
      </c>
      <c r="H26" s="32">
        <v>174.798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10" t="s">
        <v>1037</v>
      </c>
      <c r="C27" s="10" t="s">
        <v>34</v>
      </c>
      <c r="D27" s="10">
        <v>90.5</v>
      </c>
      <c r="E27" s="10">
        <v>10.31</v>
      </c>
      <c r="F27" s="10">
        <v>90.5</v>
      </c>
      <c r="G27" s="37">
        <f>F27-13-13-10-14-8-6-8-8.5</f>
        <v>10</v>
      </c>
      <c r="H27" s="32">
        <v>162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0" t="s">
        <v>1038</v>
      </c>
      <c r="C28" s="10" t="s">
        <v>34</v>
      </c>
      <c r="D28" s="10">
        <v>83</v>
      </c>
      <c r="E28" s="10">
        <v>10.04</v>
      </c>
      <c r="F28" s="10">
        <v>83</v>
      </c>
      <c r="G28" s="37">
        <v>10.04</v>
      </c>
      <c r="H28" s="32">
        <v>162.648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0" t="s">
        <v>1039</v>
      </c>
      <c r="C29" s="10" t="s">
        <v>34</v>
      </c>
      <c r="D29" s="10">
        <v>88.4</v>
      </c>
      <c r="E29" s="10">
        <v>15.07</v>
      </c>
      <c r="F29" s="10">
        <v>88.4</v>
      </c>
      <c r="G29" s="37">
        <f>F29-12-6.4-10-17-15-7-6</f>
        <v>15</v>
      </c>
      <c r="H29" s="32">
        <v>243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0" t="s">
        <v>1040</v>
      </c>
      <c r="C30" s="10" t="s">
        <v>34</v>
      </c>
      <c r="D30" s="10">
        <v>87.7</v>
      </c>
      <c r="E30" s="10">
        <v>13.5</v>
      </c>
      <c r="F30" s="10">
        <v>87.7</v>
      </c>
      <c r="G30" s="37">
        <f>F30-15.8-15-11.9-15-16.5</f>
        <v>13.5</v>
      </c>
      <c r="H30" s="32">
        <v>218.7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0" t="s">
        <v>1041</v>
      </c>
      <c r="C31" s="10" t="s">
        <v>34</v>
      </c>
      <c r="D31" s="10">
        <v>91</v>
      </c>
      <c r="E31" s="10">
        <v>16.2</v>
      </c>
      <c r="F31" s="10">
        <v>91</v>
      </c>
      <c r="G31" s="37">
        <f>F31-12-10-8-14-11-10-6-4</f>
        <v>16</v>
      </c>
      <c r="H31" s="32">
        <v>259.2</v>
      </c>
      <c r="I31" s="33"/>
      <c r="XFB31" s="2"/>
      <c r="XFC31" s="2"/>
      <c r="XFD31" s="2"/>
    </row>
    <row r="32" s="21" customFormat="1" ht="17" customHeight="1" spans="1:9 16382:16384">
      <c r="A32" s="16" t="s">
        <v>57</v>
      </c>
      <c r="B32" s="17"/>
      <c r="C32" s="18"/>
      <c r="D32" s="11">
        <f>SUM(D4:D31)</f>
        <v>1433.8</v>
      </c>
      <c r="E32" s="11">
        <f>SUBTOTAL(9,E4:E31)</f>
        <v>408.77</v>
      </c>
      <c r="F32" s="11">
        <f>SUBTOTAL(9,F4:F31)</f>
        <v>1433.8</v>
      </c>
      <c r="G32" s="32">
        <f>SUM(G4:G31)</f>
        <v>395.14</v>
      </c>
      <c r="H32" s="32">
        <f>SUM(H4:H31)</f>
        <v>6401.268</v>
      </c>
      <c r="I32" s="33"/>
      <c r="XFB32" s="2"/>
      <c r="XFC32" s="2"/>
      <c r="XFD32" s="2"/>
    </row>
  </sheetData>
  <mergeCells count="3">
    <mergeCell ref="A1:I1"/>
    <mergeCell ref="A2:I2"/>
    <mergeCell ref="A32:C32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"/>
  <sheetViews>
    <sheetView workbookViewId="0">
      <selection activeCell="A6" sqref="A6:A9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1042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997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1043</v>
      </c>
      <c r="C4" s="10" t="s">
        <v>35</v>
      </c>
      <c r="D4" s="10">
        <v>11</v>
      </c>
      <c r="E4" s="10">
        <v>11.3</v>
      </c>
      <c r="F4" s="10">
        <v>11</v>
      </c>
      <c r="G4" s="11">
        <v>11</v>
      </c>
      <c r="H4" s="32">
        <f t="shared" ref="H4:H9" si="0">G4*16.2</f>
        <v>178.2</v>
      </c>
      <c r="I4" s="33"/>
    </row>
    <row r="5" s="21" customFormat="1" ht="17" customHeight="1" spans="1:9 16382:16384">
      <c r="A5" s="11">
        <v>2</v>
      </c>
      <c r="B5" s="10" t="s">
        <v>1044</v>
      </c>
      <c r="C5" s="10" t="s">
        <v>35</v>
      </c>
      <c r="D5" s="10">
        <v>28</v>
      </c>
      <c r="E5" s="10">
        <v>28.6</v>
      </c>
      <c r="F5" s="10">
        <v>28</v>
      </c>
      <c r="G5" s="11">
        <v>28</v>
      </c>
      <c r="H5" s="32">
        <f t="shared" si="0"/>
        <v>453.6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1045</v>
      </c>
      <c r="C6" s="10" t="s">
        <v>35</v>
      </c>
      <c r="D6" s="10">
        <v>11</v>
      </c>
      <c r="E6" s="10">
        <v>11.1</v>
      </c>
      <c r="F6" s="10">
        <v>11</v>
      </c>
      <c r="G6" s="36">
        <v>11</v>
      </c>
      <c r="H6" s="32">
        <f t="shared" si="0"/>
        <v>178.2</v>
      </c>
      <c r="I6" s="33"/>
    </row>
    <row r="7" s="21" customFormat="1" ht="17" customHeight="1" spans="1:9 16382:16384">
      <c r="A7" s="11">
        <v>4</v>
      </c>
      <c r="B7" s="10" t="s">
        <v>1046</v>
      </c>
      <c r="C7" s="10" t="s">
        <v>35</v>
      </c>
      <c r="D7" s="10">
        <v>96</v>
      </c>
      <c r="E7" s="10">
        <v>13.2</v>
      </c>
      <c r="F7" s="10">
        <v>96</v>
      </c>
      <c r="G7" s="11">
        <v>13.2</v>
      </c>
      <c r="H7" s="32">
        <f t="shared" si="0"/>
        <v>213.84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1047</v>
      </c>
      <c r="C8" s="10" t="s">
        <v>35</v>
      </c>
      <c r="D8" s="10">
        <v>93</v>
      </c>
      <c r="E8" s="10">
        <v>15.7</v>
      </c>
      <c r="F8" s="10">
        <v>93</v>
      </c>
      <c r="G8" s="11">
        <v>15.7</v>
      </c>
      <c r="H8" s="32">
        <f t="shared" si="0"/>
        <v>254.34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1048</v>
      </c>
      <c r="C9" s="10" t="s">
        <v>35</v>
      </c>
      <c r="D9" s="10">
        <v>85</v>
      </c>
      <c r="E9" s="10">
        <v>21</v>
      </c>
      <c r="F9" s="10">
        <v>85</v>
      </c>
      <c r="G9" s="11">
        <v>21</v>
      </c>
      <c r="H9" s="32">
        <f t="shared" si="0"/>
        <v>340.2</v>
      </c>
      <c r="I9" s="33"/>
      <c r="XFB9" s="2"/>
      <c r="XFC9" s="2"/>
      <c r="XFD9" s="2"/>
    </row>
    <row r="10" s="21" customFormat="1" ht="17" customHeight="1" spans="1:9 16382:16384">
      <c r="A10" s="16" t="s">
        <v>57</v>
      </c>
      <c r="B10" s="17"/>
      <c r="C10" s="18"/>
      <c r="D10" s="11">
        <f>SUM(D4:D9)</f>
        <v>324</v>
      </c>
      <c r="E10" s="11">
        <f>SUBTOTAL(9,E4:E9)</f>
        <v>100.9</v>
      </c>
      <c r="F10" s="11">
        <f>SUBTOTAL(9,F4:F9)</f>
        <v>324</v>
      </c>
      <c r="G10" s="11">
        <f>SUM(G4:G9)</f>
        <v>99.9</v>
      </c>
      <c r="H10" s="32">
        <f>SUM(H4:H9)</f>
        <v>1618.38</v>
      </c>
      <c r="I10" s="33"/>
      <c r="XFB10" s="2"/>
      <c r="XFC10" s="2"/>
      <c r="XFD10" s="2"/>
    </row>
  </sheetData>
  <mergeCells count="3">
    <mergeCell ref="A1:I1"/>
    <mergeCell ref="A2:I2"/>
    <mergeCell ref="A10:C10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E10" sqref="E10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1049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1050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1" t="s">
        <v>1051</v>
      </c>
      <c r="C4" s="11" t="s">
        <v>1052</v>
      </c>
      <c r="D4" s="12">
        <v>500</v>
      </c>
      <c r="E4" s="32">
        <v>942.73</v>
      </c>
      <c r="F4" s="11">
        <v>500</v>
      </c>
      <c r="G4" s="11">
        <v>500</v>
      </c>
      <c r="H4" s="14">
        <f>G4*10.8</f>
        <v>5400</v>
      </c>
      <c r="I4" s="11" t="s">
        <v>1053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500</v>
      </c>
      <c r="E5" s="14">
        <f t="shared" si="0"/>
        <v>942.73</v>
      </c>
      <c r="F5" s="14">
        <f t="shared" si="0"/>
        <v>500</v>
      </c>
      <c r="G5" s="14">
        <f t="shared" si="0"/>
        <v>500</v>
      </c>
      <c r="H5" s="14">
        <f>SUM(H4:H4)</f>
        <v>5400</v>
      </c>
      <c r="I5" s="14"/>
      <c r="J5" s="15"/>
    </row>
  </sheetData>
  <mergeCells count="3">
    <mergeCell ref="A1:J1"/>
    <mergeCell ref="A2:J2"/>
    <mergeCell ref="A5:C5"/>
  </mergeCells>
  <pageMargins left="0.66875" right="0.511805555555556" top="0.747916666666667" bottom="0.747916666666667" header="0.118055555555556" footer="0.0784722222222222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workbookViewId="0">
      <selection activeCell="A4" sqref="A4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1049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997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1054</v>
      </c>
      <c r="C4" s="10" t="s">
        <v>36</v>
      </c>
      <c r="D4" s="10">
        <v>5.6</v>
      </c>
      <c r="E4" s="10">
        <v>5.6</v>
      </c>
      <c r="F4" s="10">
        <v>5.6</v>
      </c>
      <c r="G4" s="11">
        <v>5.6</v>
      </c>
      <c r="H4" s="32">
        <f t="shared" ref="H4:H13" si="0">G4*16.2</f>
        <v>90.72</v>
      </c>
      <c r="I4" s="33"/>
    </row>
    <row r="5" s="21" customFormat="1" ht="17" customHeight="1" spans="1:9 16382:16384">
      <c r="A5" s="11">
        <v>2</v>
      </c>
      <c r="B5" s="10" t="s">
        <v>1055</v>
      </c>
      <c r="C5" s="10" t="s">
        <v>36</v>
      </c>
      <c r="D5" s="10">
        <v>13</v>
      </c>
      <c r="E5" s="10">
        <v>12.99</v>
      </c>
      <c r="F5" s="10">
        <v>13</v>
      </c>
      <c r="G5" s="11">
        <v>12.99</v>
      </c>
      <c r="H5" s="32">
        <f t="shared" si="0"/>
        <v>210.438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1056</v>
      </c>
      <c r="C6" s="10" t="s">
        <v>36</v>
      </c>
      <c r="D6" s="10">
        <v>7.8</v>
      </c>
      <c r="E6" s="10">
        <v>7.89</v>
      </c>
      <c r="F6" s="10">
        <v>7.8</v>
      </c>
      <c r="G6" s="36">
        <v>7.8</v>
      </c>
      <c r="H6" s="32">
        <f t="shared" si="0"/>
        <v>126.36</v>
      </c>
      <c r="I6" s="33"/>
    </row>
    <row r="7" s="21" customFormat="1" ht="17" customHeight="1" spans="1:9 16382:16384">
      <c r="A7" s="11">
        <v>4</v>
      </c>
      <c r="B7" s="10" t="s">
        <v>1057</v>
      </c>
      <c r="C7" s="10" t="s">
        <v>36</v>
      </c>
      <c r="D7" s="10">
        <v>5.7</v>
      </c>
      <c r="E7" s="10">
        <v>7.25</v>
      </c>
      <c r="F7" s="10">
        <v>5.7</v>
      </c>
      <c r="G7" s="10">
        <v>5.7</v>
      </c>
      <c r="H7" s="32">
        <f t="shared" si="0"/>
        <v>92.34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1058</v>
      </c>
      <c r="C8" s="10" t="s">
        <v>36</v>
      </c>
      <c r="D8" s="10">
        <v>5.4</v>
      </c>
      <c r="E8" s="10">
        <v>5.44</v>
      </c>
      <c r="F8" s="10">
        <v>5.4</v>
      </c>
      <c r="G8" s="10">
        <v>5.4</v>
      </c>
      <c r="H8" s="32">
        <f t="shared" si="0"/>
        <v>87.48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1059</v>
      </c>
      <c r="C9" s="10" t="s">
        <v>36</v>
      </c>
      <c r="D9" s="10">
        <v>5.6</v>
      </c>
      <c r="E9" s="10">
        <v>5.6</v>
      </c>
      <c r="F9" s="10">
        <v>5.6</v>
      </c>
      <c r="G9" s="11">
        <v>5.6</v>
      </c>
      <c r="H9" s="32">
        <f t="shared" si="0"/>
        <v>90.72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1060</v>
      </c>
      <c r="C10" s="10" t="s">
        <v>36</v>
      </c>
      <c r="D10" s="10">
        <v>17</v>
      </c>
      <c r="E10" s="10">
        <v>6.86</v>
      </c>
      <c r="F10" s="10">
        <v>17</v>
      </c>
      <c r="G10" s="11">
        <v>6.86</v>
      </c>
      <c r="H10" s="32">
        <f t="shared" si="0"/>
        <v>111.132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1061</v>
      </c>
      <c r="C11" s="10" t="s">
        <v>36</v>
      </c>
      <c r="D11" s="10">
        <v>22.2</v>
      </c>
      <c r="E11" s="10">
        <v>22.28</v>
      </c>
      <c r="F11" s="10">
        <v>22.2</v>
      </c>
      <c r="G11" s="11">
        <v>22.2</v>
      </c>
      <c r="H11" s="32">
        <f t="shared" si="0"/>
        <v>359.64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1062</v>
      </c>
      <c r="C12" s="10" t="s">
        <v>36</v>
      </c>
      <c r="D12" s="10">
        <v>80</v>
      </c>
      <c r="E12" s="10">
        <v>7.31</v>
      </c>
      <c r="F12" s="10">
        <v>80</v>
      </c>
      <c r="G12" s="11">
        <f>F12-7-8-14-6-7-13-12-6</f>
        <v>7</v>
      </c>
      <c r="H12" s="32">
        <f t="shared" si="0"/>
        <v>113.4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1063</v>
      </c>
      <c r="C13" s="10" t="s">
        <v>36</v>
      </c>
      <c r="D13" s="10">
        <v>73</v>
      </c>
      <c r="E13" s="10">
        <v>15.78</v>
      </c>
      <c r="F13" s="10">
        <v>73</v>
      </c>
      <c r="G13" s="11">
        <v>15.78</v>
      </c>
      <c r="H13" s="32">
        <f t="shared" si="0"/>
        <v>255.636</v>
      </c>
      <c r="I13" s="33"/>
      <c r="XFB13" s="2"/>
      <c r="XFC13" s="2"/>
      <c r="XFD13" s="2"/>
    </row>
    <row r="14" s="21" customFormat="1" ht="17" customHeight="1" spans="1:9 16382:16384">
      <c r="A14" s="16" t="s">
        <v>57</v>
      </c>
      <c r="B14" s="17"/>
      <c r="C14" s="18"/>
      <c r="D14" s="11">
        <f>SUM(D4:D13)</f>
        <v>235.3</v>
      </c>
      <c r="E14" s="11">
        <f>SUBTOTAL(9,E4:E13)</f>
        <v>97</v>
      </c>
      <c r="F14" s="11">
        <f>SUBTOTAL(9,F4:F13)</f>
        <v>235.3</v>
      </c>
      <c r="G14" s="11">
        <f>SUM(G4:G13)</f>
        <v>94.93</v>
      </c>
      <c r="H14" s="32">
        <f>SUM(H4:H13)</f>
        <v>1537.866</v>
      </c>
      <c r="I14" s="33"/>
      <c r="XFB14" s="2"/>
      <c r="XFC14" s="2"/>
      <c r="XFD14" s="2"/>
    </row>
  </sheetData>
  <mergeCells count="3">
    <mergeCell ref="A1:I1"/>
    <mergeCell ref="A2:I2"/>
    <mergeCell ref="A14:C14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I26" sqref="I26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40833333333333" customWidth="1"/>
    <col min="5" max="5" width="8.8" customWidth="1"/>
    <col min="6" max="6" width="8.625" customWidth="1"/>
    <col min="7" max="7" width="11.125" customWidth="1"/>
    <col min="8" max="8" width="11.75" customWidth="1"/>
    <col min="9" max="9" width="11.625" customWidth="1"/>
  </cols>
  <sheetData>
    <row r="1" s="1" customFormat="1" ht="44" customHeight="1" spans="1:9 16382:16384">
      <c r="A1" s="3" t="s">
        <v>1064</v>
      </c>
      <c r="B1" s="22"/>
      <c r="C1" s="22"/>
      <c r="D1" s="23"/>
      <c r="E1" s="22"/>
      <c r="F1" s="22"/>
      <c r="G1" s="23"/>
      <c r="H1" s="24"/>
      <c r="I1" s="22"/>
    </row>
    <row r="2" s="1" customFormat="1" ht="22" customHeight="1" spans="1:9 16382:16384">
      <c r="A2" s="25" t="s">
        <v>997</v>
      </c>
      <c r="B2" s="26"/>
      <c r="C2" s="26"/>
      <c r="D2" s="26"/>
      <c r="E2" s="26"/>
      <c r="F2" s="26"/>
      <c r="G2" s="26"/>
      <c r="H2" s="27"/>
      <c r="I2" s="26"/>
    </row>
    <row r="3" s="2" customFormat="1" ht="45" customHeight="1" spans="1:9 16382:16384">
      <c r="A3" s="28" t="s">
        <v>3</v>
      </c>
      <c r="B3" s="28" t="s">
        <v>60</v>
      </c>
      <c r="C3" s="28" t="s">
        <v>47</v>
      </c>
      <c r="D3" s="6" t="s">
        <v>48</v>
      </c>
      <c r="E3" s="5" t="s">
        <v>61</v>
      </c>
      <c r="F3" s="7" t="s">
        <v>50</v>
      </c>
      <c r="G3" s="29" t="s">
        <v>62</v>
      </c>
      <c r="H3" s="30" t="s">
        <v>14</v>
      </c>
      <c r="I3" s="31" t="s">
        <v>53</v>
      </c>
    </row>
    <row r="4" s="21" customFormat="1" ht="15" customHeight="1" spans="1:9 16382:16384">
      <c r="A4" s="11">
        <v>1</v>
      </c>
      <c r="B4" s="10" t="s">
        <v>1065</v>
      </c>
      <c r="C4" s="10" t="s">
        <v>37</v>
      </c>
      <c r="D4" s="10">
        <v>13</v>
      </c>
      <c r="E4" s="10">
        <v>13.09</v>
      </c>
      <c r="F4" s="10">
        <v>13</v>
      </c>
      <c r="G4" s="10">
        <v>13</v>
      </c>
      <c r="H4" s="32">
        <f>G4*16.2</f>
        <v>210.6</v>
      </c>
      <c r="I4" s="33"/>
    </row>
    <row r="5" s="21" customFormat="1" ht="15" customHeight="1" spans="1:9 16382:16384">
      <c r="A5" s="11">
        <v>2</v>
      </c>
      <c r="B5" s="10" t="s">
        <v>1066</v>
      </c>
      <c r="C5" s="10" t="s">
        <v>37</v>
      </c>
      <c r="D5" s="10">
        <v>11</v>
      </c>
      <c r="E5" s="10">
        <v>11.16</v>
      </c>
      <c r="F5" s="10">
        <v>11</v>
      </c>
      <c r="G5" s="10">
        <v>11</v>
      </c>
      <c r="H5" s="32">
        <f t="shared" ref="H5:H25" si="0">G5*16.2</f>
        <v>178.2</v>
      </c>
      <c r="I5" s="33"/>
      <c r="XFB5" s="2"/>
      <c r="XFC5" s="2"/>
      <c r="XFD5" s="2"/>
    </row>
    <row r="6" s="21" customFormat="1" ht="15" customHeight="1" spans="1:9 16382:16384">
      <c r="A6" s="11">
        <v>3</v>
      </c>
      <c r="B6" s="10" t="s">
        <v>1067</v>
      </c>
      <c r="C6" s="10" t="s">
        <v>37</v>
      </c>
      <c r="D6" s="10">
        <v>19</v>
      </c>
      <c r="E6" s="10">
        <v>19.58</v>
      </c>
      <c r="F6" s="10">
        <v>19</v>
      </c>
      <c r="G6" s="10">
        <v>19</v>
      </c>
      <c r="H6" s="32">
        <f t="shared" si="0"/>
        <v>307.8</v>
      </c>
      <c r="I6" s="33"/>
    </row>
    <row r="7" s="21" customFormat="1" ht="15" customHeight="1" spans="1:9 16382:16384">
      <c r="A7" s="11">
        <v>4</v>
      </c>
      <c r="B7" s="10" t="s">
        <v>1068</v>
      </c>
      <c r="C7" s="10" t="s">
        <v>37</v>
      </c>
      <c r="D7" s="10">
        <v>5</v>
      </c>
      <c r="E7" s="10">
        <v>5.5</v>
      </c>
      <c r="F7" s="10">
        <v>5</v>
      </c>
      <c r="G7" s="10">
        <v>5</v>
      </c>
      <c r="H7" s="32">
        <f t="shared" si="0"/>
        <v>81</v>
      </c>
      <c r="I7" s="33"/>
      <c r="XFB7" s="2"/>
      <c r="XFC7" s="2"/>
      <c r="XFD7" s="2"/>
    </row>
    <row r="8" s="21" customFormat="1" ht="15" customHeight="1" spans="1:9 16382:16384">
      <c r="A8" s="11">
        <v>5</v>
      </c>
      <c r="B8" s="10" t="s">
        <v>1069</v>
      </c>
      <c r="C8" s="10" t="s">
        <v>37</v>
      </c>
      <c r="D8" s="10">
        <v>11</v>
      </c>
      <c r="E8" s="10">
        <v>11.41</v>
      </c>
      <c r="F8" s="10">
        <v>11</v>
      </c>
      <c r="G8" s="10">
        <v>11</v>
      </c>
      <c r="H8" s="32">
        <f t="shared" si="0"/>
        <v>178.2</v>
      </c>
      <c r="I8" s="33"/>
      <c r="XFB8" s="2"/>
      <c r="XFC8" s="2"/>
      <c r="XFD8" s="2"/>
    </row>
    <row r="9" s="21" customFormat="1" ht="15" customHeight="1" spans="1:9 16382:16384">
      <c r="A9" s="11">
        <v>6</v>
      </c>
      <c r="B9" s="10" t="s">
        <v>1070</v>
      </c>
      <c r="C9" s="10" t="s">
        <v>37</v>
      </c>
      <c r="D9" s="10">
        <v>21</v>
      </c>
      <c r="E9" s="10">
        <v>21.85</v>
      </c>
      <c r="F9" s="10">
        <v>21</v>
      </c>
      <c r="G9" s="10">
        <v>21</v>
      </c>
      <c r="H9" s="32">
        <f t="shared" si="0"/>
        <v>340.2</v>
      </c>
      <c r="I9" s="33"/>
      <c r="XFB9" s="2"/>
      <c r="XFC9" s="2"/>
      <c r="XFD9" s="2"/>
    </row>
    <row r="10" s="21" customFormat="1" ht="15" customHeight="1" spans="1:9 16382:16384">
      <c r="A10" s="11">
        <v>7</v>
      </c>
      <c r="B10" s="10" t="s">
        <v>1071</v>
      </c>
      <c r="C10" s="10" t="s">
        <v>37</v>
      </c>
      <c r="D10" s="10">
        <v>7</v>
      </c>
      <c r="E10" s="10">
        <v>7.88</v>
      </c>
      <c r="F10" s="10">
        <v>7</v>
      </c>
      <c r="G10" s="10">
        <v>7</v>
      </c>
      <c r="H10" s="32">
        <f t="shared" si="0"/>
        <v>113.4</v>
      </c>
      <c r="I10" s="33"/>
      <c r="XFB10" s="2"/>
      <c r="XFC10" s="2"/>
      <c r="XFD10" s="2"/>
    </row>
    <row r="11" s="21" customFormat="1" ht="15" customHeight="1" spans="1:9 16382:16384">
      <c r="A11" s="11">
        <v>8</v>
      </c>
      <c r="B11" s="10" t="s">
        <v>1072</v>
      </c>
      <c r="C11" s="10" t="s">
        <v>37</v>
      </c>
      <c r="D11" s="10">
        <v>94</v>
      </c>
      <c r="E11" s="10">
        <v>16.77</v>
      </c>
      <c r="F11" s="10">
        <v>94</v>
      </c>
      <c r="G11" s="11">
        <v>16.77</v>
      </c>
      <c r="H11" s="32">
        <f t="shared" si="0"/>
        <v>271.674</v>
      </c>
      <c r="I11" s="33"/>
      <c r="XFB11" s="2"/>
      <c r="XFC11" s="2"/>
      <c r="XFD11" s="2"/>
    </row>
    <row r="12" s="21" customFormat="1" ht="15" customHeight="1" spans="1:9 16382:16384">
      <c r="A12" s="11">
        <v>9</v>
      </c>
      <c r="B12" s="10" t="s">
        <v>1073</v>
      </c>
      <c r="C12" s="10" t="s">
        <v>37</v>
      </c>
      <c r="D12" s="10">
        <v>24</v>
      </c>
      <c r="E12" s="10">
        <v>24.92</v>
      </c>
      <c r="F12" s="10">
        <v>24</v>
      </c>
      <c r="G12" s="10">
        <v>24</v>
      </c>
      <c r="H12" s="32">
        <f t="shared" si="0"/>
        <v>388.8</v>
      </c>
      <c r="I12" s="33"/>
      <c r="XFB12" s="2"/>
      <c r="XFC12" s="2"/>
      <c r="XFD12" s="2"/>
    </row>
    <row r="13" s="21" customFormat="1" ht="15" customHeight="1" spans="1:9 16382:16384">
      <c r="A13" s="11">
        <v>10</v>
      </c>
      <c r="B13" s="10" t="s">
        <v>1074</v>
      </c>
      <c r="C13" s="10" t="s">
        <v>37</v>
      </c>
      <c r="D13" s="10">
        <v>23</v>
      </c>
      <c r="E13" s="10">
        <v>23.16</v>
      </c>
      <c r="F13" s="10">
        <v>23</v>
      </c>
      <c r="G13" s="10">
        <v>23</v>
      </c>
      <c r="H13" s="32">
        <f t="shared" si="0"/>
        <v>372.6</v>
      </c>
      <c r="I13" s="33"/>
      <c r="XFB13" s="2"/>
      <c r="XFC13" s="2"/>
      <c r="XFD13" s="2"/>
    </row>
    <row r="14" s="21" customFormat="1" ht="15" customHeight="1" spans="1:9 16382:16384">
      <c r="A14" s="11">
        <v>11</v>
      </c>
      <c r="B14" s="10" t="s">
        <v>1075</v>
      </c>
      <c r="C14" s="10" t="s">
        <v>37</v>
      </c>
      <c r="D14" s="10">
        <v>11</v>
      </c>
      <c r="E14" s="10">
        <v>11.11</v>
      </c>
      <c r="F14" s="10">
        <v>11</v>
      </c>
      <c r="G14" s="10">
        <v>11</v>
      </c>
      <c r="H14" s="32">
        <f t="shared" si="0"/>
        <v>178.2</v>
      </c>
      <c r="I14" s="33"/>
      <c r="XFB14" s="2"/>
      <c r="XFC14" s="2"/>
      <c r="XFD14" s="2"/>
    </row>
    <row r="15" s="21" customFormat="1" ht="15" customHeight="1" spans="1:9 16382:16384">
      <c r="A15" s="11">
        <v>12</v>
      </c>
      <c r="B15" s="10" t="s">
        <v>1076</v>
      </c>
      <c r="C15" s="10" t="s">
        <v>37</v>
      </c>
      <c r="D15" s="10">
        <v>26</v>
      </c>
      <c r="E15" s="10">
        <v>26.42</v>
      </c>
      <c r="F15" s="10">
        <v>26</v>
      </c>
      <c r="G15" s="10">
        <v>26</v>
      </c>
      <c r="H15" s="32">
        <f t="shared" si="0"/>
        <v>421.2</v>
      </c>
      <c r="I15" s="33"/>
      <c r="XFB15" s="2"/>
      <c r="XFC15" s="2"/>
      <c r="XFD15" s="2"/>
    </row>
    <row r="16" s="21" customFormat="1" ht="15" customHeight="1" spans="1:9 16382:16384">
      <c r="A16" s="11">
        <v>13</v>
      </c>
      <c r="B16" s="10" t="s">
        <v>1077</v>
      </c>
      <c r="C16" s="10" t="s">
        <v>37</v>
      </c>
      <c r="D16" s="10">
        <v>18</v>
      </c>
      <c r="E16" s="10">
        <v>18.4</v>
      </c>
      <c r="F16" s="10">
        <v>18</v>
      </c>
      <c r="G16" s="10">
        <v>18</v>
      </c>
      <c r="H16" s="32">
        <f t="shared" si="0"/>
        <v>291.6</v>
      </c>
      <c r="I16" s="33"/>
      <c r="XFB16" s="2"/>
      <c r="XFC16" s="2"/>
      <c r="XFD16" s="2"/>
    </row>
    <row r="17" s="21" customFormat="1" ht="15" customHeight="1" spans="1:9 16382:16384">
      <c r="A17" s="11">
        <v>14</v>
      </c>
      <c r="B17" s="10" t="s">
        <v>1078</v>
      </c>
      <c r="C17" s="10" t="s">
        <v>37</v>
      </c>
      <c r="D17" s="10">
        <v>16</v>
      </c>
      <c r="E17" s="10">
        <v>16.71</v>
      </c>
      <c r="F17" s="10">
        <v>16</v>
      </c>
      <c r="G17" s="10">
        <v>16</v>
      </c>
      <c r="H17" s="32">
        <f t="shared" si="0"/>
        <v>259.2</v>
      </c>
      <c r="I17" s="33"/>
      <c r="XFB17" s="2"/>
      <c r="XFC17" s="2"/>
      <c r="XFD17" s="2"/>
    </row>
    <row r="18" s="21" customFormat="1" ht="15" customHeight="1" spans="1:9 16382:16384">
      <c r="A18" s="11">
        <v>15</v>
      </c>
      <c r="B18" s="10" t="s">
        <v>1079</v>
      </c>
      <c r="C18" s="10" t="s">
        <v>37</v>
      </c>
      <c r="D18" s="10">
        <v>10</v>
      </c>
      <c r="E18" s="10">
        <v>10.88</v>
      </c>
      <c r="F18" s="10">
        <v>10</v>
      </c>
      <c r="G18" s="10">
        <v>10</v>
      </c>
      <c r="H18" s="32">
        <f t="shared" si="0"/>
        <v>162</v>
      </c>
      <c r="I18" s="33"/>
      <c r="XFB18" s="2"/>
      <c r="XFC18" s="2"/>
      <c r="XFD18" s="2"/>
    </row>
    <row r="19" s="21" customFormat="1" ht="15" customHeight="1" spans="1:9 16382:16384">
      <c r="A19" s="11">
        <v>16</v>
      </c>
      <c r="B19" s="10" t="s">
        <v>1080</v>
      </c>
      <c r="C19" s="10" t="s">
        <v>37</v>
      </c>
      <c r="D19" s="10">
        <v>18</v>
      </c>
      <c r="E19" s="10">
        <v>18.89</v>
      </c>
      <c r="F19" s="10">
        <v>18</v>
      </c>
      <c r="G19" s="10">
        <v>18</v>
      </c>
      <c r="H19" s="32">
        <f t="shared" si="0"/>
        <v>291.6</v>
      </c>
      <c r="I19" s="33"/>
    </row>
    <row r="20" s="21" customFormat="1" ht="15" customHeight="1" spans="1:9 16382:16384">
      <c r="A20" s="11">
        <v>17</v>
      </c>
      <c r="B20" s="10" t="s">
        <v>1081</v>
      </c>
      <c r="C20" s="10" t="s">
        <v>37</v>
      </c>
      <c r="D20" s="10">
        <v>16</v>
      </c>
      <c r="E20" s="10">
        <v>16.45</v>
      </c>
      <c r="F20" s="10">
        <v>16</v>
      </c>
      <c r="G20" s="10">
        <v>16</v>
      </c>
      <c r="H20" s="32">
        <f t="shared" si="0"/>
        <v>259.2</v>
      </c>
      <c r="I20" s="33"/>
      <c r="XFB20" s="2"/>
      <c r="XFC20" s="2"/>
      <c r="XFD20" s="2"/>
    </row>
    <row r="21" s="21" customFormat="1" ht="15" customHeight="1" spans="1:9 16382:16384">
      <c r="A21" s="11">
        <v>18</v>
      </c>
      <c r="B21" s="10" t="s">
        <v>1082</v>
      </c>
      <c r="C21" s="10" t="s">
        <v>37</v>
      </c>
      <c r="D21" s="10">
        <v>13</v>
      </c>
      <c r="E21" s="10">
        <v>13.7</v>
      </c>
      <c r="F21" s="10">
        <v>13</v>
      </c>
      <c r="G21" s="10">
        <v>13</v>
      </c>
      <c r="H21" s="32">
        <f t="shared" si="0"/>
        <v>210.6</v>
      </c>
      <c r="I21" s="33"/>
    </row>
    <row r="22" s="21" customFormat="1" ht="15" customHeight="1" spans="1:9 16382:16384">
      <c r="A22" s="11">
        <v>19</v>
      </c>
      <c r="B22" s="10" t="s">
        <v>1083</v>
      </c>
      <c r="C22" s="10" t="s">
        <v>37</v>
      </c>
      <c r="D22" s="10">
        <v>16</v>
      </c>
      <c r="E22" s="10">
        <v>16.15</v>
      </c>
      <c r="F22" s="10">
        <v>16</v>
      </c>
      <c r="G22" s="10">
        <v>16</v>
      </c>
      <c r="H22" s="32">
        <f t="shared" si="0"/>
        <v>259.2</v>
      </c>
      <c r="I22" s="33"/>
      <c r="XFB22" s="2"/>
      <c r="XFC22" s="2"/>
      <c r="XFD22" s="2"/>
    </row>
    <row r="23" s="21" customFormat="1" ht="15" customHeight="1" spans="1:9 16382:16384">
      <c r="A23" s="11">
        <v>20</v>
      </c>
      <c r="B23" s="10" t="s">
        <v>1084</v>
      </c>
      <c r="C23" s="10" t="s">
        <v>37</v>
      </c>
      <c r="D23" s="10">
        <v>92</v>
      </c>
      <c r="E23" s="10">
        <v>9.34</v>
      </c>
      <c r="F23" s="10">
        <v>92</v>
      </c>
      <c r="G23" s="11">
        <f>F23-19-10-24-6-16-8</f>
        <v>9</v>
      </c>
      <c r="H23" s="32">
        <f t="shared" si="0"/>
        <v>145.8</v>
      </c>
      <c r="I23" s="33"/>
      <c r="XFB23" s="2"/>
      <c r="XFC23" s="2"/>
      <c r="XFD23" s="2"/>
    </row>
    <row r="24" s="21" customFormat="1" ht="15" customHeight="1" spans="1:9 16382:16384">
      <c r="A24" s="11">
        <v>21</v>
      </c>
      <c r="B24" s="10" t="s">
        <v>1085</v>
      </c>
      <c r="C24" s="10" t="s">
        <v>37</v>
      </c>
      <c r="D24" s="10">
        <v>82</v>
      </c>
      <c r="E24" s="10">
        <v>9.24</v>
      </c>
      <c r="F24" s="10">
        <v>82</v>
      </c>
      <c r="G24" s="11">
        <f>F24-12-19-10-12-11-9</f>
        <v>9</v>
      </c>
      <c r="H24" s="32">
        <f t="shared" si="0"/>
        <v>145.8</v>
      </c>
      <c r="I24" s="33"/>
    </row>
    <row r="25" s="21" customFormat="1" ht="15" customHeight="1" spans="1:9 16382:16384">
      <c r="A25" s="11">
        <v>22</v>
      </c>
      <c r="B25" s="10" t="s">
        <v>1086</v>
      </c>
      <c r="C25" s="10" t="s">
        <v>37</v>
      </c>
      <c r="D25" s="10">
        <v>96</v>
      </c>
      <c r="E25" s="10">
        <v>9.68</v>
      </c>
      <c r="F25" s="10">
        <v>96</v>
      </c>
      <c r="G25" s="11">
        <v>9.68</v>
      </c>
      <c r="H25" s="32">
        <f t="shared" si="0"/>
        <v>156.816</v>
      </c>
      <c r="I25" s="33"/>
    </row>
    <row r="26" s="21" customFormat="1" ht="15" customHeight="1" spans="1:9 16382:16384">
      <c r="A26" s="16" t="s">
        <v>57</v>
      </c>
      <c r="B26" s="17"/>
      <c r="C26" s="18"/>
      <c r="D26" s="11">
        <f>SUM(D4:D25)</f>
        <v>642</v>
      </c>
      <c r="E26" s="11">
        <f>SUBTOTAL(9,E4:E25)</f>
        <v>332.29</v>
      </c>
      <c r="F26" s="11">
        <f>SUBTOTAL(9,F4:F25)</f>
        <v>642</v>
      </c>
      <c r="G26" s="11">
        <f>SUM(G4:G25)</f>
        <v>322.45</v>
      </c>
      <c r="H26" s="32">
        <f>SUM(H4:H25)</f>
        <v>5223.69</v>
      </c>
      <c r="I26" s="33"/>
      <c r="XFB26" s="2"/>
      <c r="XFC26" s="2"/>
      <c r="XFD26" s="2"/>
    </row>
  </sheetData>
  <mergeCells count="3">
    <mergeCell ref="A1:I1"/>
    <mergeCell ref="A2:I2"/>
    <mergeCell ref="A26:C26"/>
  </mergeCells>
  <pageMargins left="0.75" right="0.75" top="0.66875" bottom="0.66875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I4" sqref="I4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45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1" t="s">
        <v>54</v>
      </c>
      <c r="C4" s="11" t="s">
        <v>55</v>
      </c>
      <c r="D4" s="11">
        <v>1600</v>
      </c>
      <c r="E4" s="11">
        <f>1500+158</f>
        <v>1658</v>
      </c>
      <c r="F4" s="11">
        <v>1600</v>
      </c>
      <c r="G4" s="11">
        <v>1600</v>
      </c>
      <c r="H4" s="14">
        <f>G4*10.8</f>
        <v>17280</v>
      </c>
      <c r="I4" s="11" t="s">
        <v>56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1600</v>
      </c>
      <c r="E5" s="14">
        <f t="shared" si="0"/>
        <v>1658</v>
      </c>
      <c r="F5" s="14">
        <f t="shared" si="0"/>
        <v>1600</v>
      </c>
      <c r="G5" s="14">
        <f t="shared" si="0"/>
        <v>1600</v>
      </c>
      <c r="H5" s="14">
        <f>SUM(H4:H4)</f>
        <v>17280</v>
      </c>
      <c r="I5" s="14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G4" sqref="G4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1087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1088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0" t="s">
        <v>1089</v>
      </c>
      <c r="C4" s="19" t="s">
        <v>40</v>
      </c>
      <c r="D4" s="20">
        <v>853</v>
      </c>
      <c r="E4" s="20">
        <v>853</v>
      </c>
      <c r="F4" s="20">
        <v>853</v>
      </c>
      <c r="G4" s="11">
        <v>853</v>
      </c>
      <c r="H4" s="14">
        <f>G4*10.8</f>
        <v>9212.4</v>
      </c>
      <c r="I4" s="14" t="s">
        <v>1090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853</v>
      </c>
      <c r="E5" s="14">
        <f t="shared" si="0"/>
        <v>853</v>
      </c>
      <c r="F5" s="14">
        <f t="shared" si="0"/>
        <v>853</v>
      </c>
      <c r="G5" s="14">
        <f t="shared" si="0"/>
        <v>853</v>
      </c>
      <c r="H5" s="14">
        <f>SUM(H4:H4)</f>
        <v>9212.4</v>
      </c>
      <c r="I5" s="14"/>
      <c r="J5" s="15"/>
    </row>
  </sheetData>
  <mergeCells count="3">
    <mergeCell ref="A1:J1"/>
    <mergeCell ref="A2:J2"/>
    <mergeCell ref="A5:C5"/>
  </mergeCells>
  <pageMargins left="0.75" right="0.432638888888889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J4" sqref="J4"/>
    </sheetView>
  </sheetViews>
  <sheetFormatPr defaultColWidth="9" defaultRowHeight="13.5" outlineLevelRow="4"/>
  <cols>
    <col min="1" max="1" width="5.425" customWidth="1"/>
    <col min="2" max="2" width="11.875" customWidth="1"/>
    <col min="3" max="3" width="7.55833333333333" customWidth="1"/>
    <col min="4" max="4" width="8.5" customWidth="1"/>
    <col min="5" max="5" width="8.125" customWidth="1"/>
    <col min="6" max="6" width="8.25833333333333" customWidth="1"/>
    <col min="7" max="7" width="8.625" customWidth="1"/>
    <col min="8" max="8" width="10.375" customWidth="1"/>
    <col min="9" max="9" width="11.125" customWidth="1"/>
    <col min="10" max="10" width="8.125" customWidth="1"/>
  </cols>
  <sheetData>
    <row r="1" s="1" customFormat="1" ht="44" customHeight="1" spans="1:10">
      <c r="A1" s="3" t="s">
        <v>1091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1092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0" t="s">
        <v>1089</v>
      </c>
      <c r="C4" s="11" t="s">
        <v>41</v>
      </c>
      <c r="D4" s="12">
        <v>113</v>
      </c>
      <c r="E4" s="12">
        <v>111.37</v>
      </c>
      <c r="F4" s="11">
        <v>113</v>
      </c>
      <c r="G4" s="11">
        <v>111</v>
      </c>
      <c r="H4" s="13">
        <f>G4*10.8</f>
        <v>1198.8</v>
      </c>
      <c r="I4" s="14" t="s">
        <v>1090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113</v>
      </c>
      <c r="E5" s="14">
        <f t="shared" si="0"/>
        <v>111.37</v>
      </c>
      <c r="F5" s="14">
        <f t="shared" si="0"/>
        <v>113</v>
      </c>
      <c r="G5" s="14">
        <f t="shared" si="0"/>
        <v>111</v>
      </c>
      <c r="H5" s="13">
        <f>SUM(H4:H4)</f>
        <v>1198.8</v>
      </c>
      <c r="I5" s="14"/>
      <c r="J5" s="15"/>
    </row>
  </sheetData>
  <mergeCells count="3">
    <mergeCell ref="A1:J1"/>
    <mergeCell ref="A2:J2"/>
    <mergeCell ref="A5:C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1"/>
  <sheetViews>
    <sheetView workbookViewId="0">
      <selection activeCell="J198" sqref="J198"/>
    </sheetView>
  </sheetViews>
  <sheetFormatPr defaultColWidth="9" defaultRowHeight="13.5"/>
  <cols>
    <col min="1" max="1" width="5.625" customWidth="1"/>
    <col min="2" max="2" width="10.125" style="50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58</v>
      </c>
      <c r="B1" s="23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51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6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63</v>
      </c>
      <c r="C4" s="10" t="s">
        <v>22</v>
      </c>
      <c r="D4" s="10">
        <v>11</v>
      </c>
      <c r="E4" s="10">
        <v>14.83</v>
      </c>
      <c r="F4" s="10">
        <v>11</v>
      </c>
      <c r="G4" s="10">
        <v>11</v>
      </c>
      <c r="H4" s="32">
        <f>G4*16.2</f>
        <v>178.2</v>
      </c>
      <c r="I4" s="33"/>
    </row>
    <row r="5" s="21" customFormat="1" ht="17" customHeight="1" spans="1:9 16382:16384">
      <c r="A5" s="11">
        <v>2</v>
      </c>
      <c r="B5" s="10" t="s">
        <v>64</v>
      </c>
      <c r="C5" s="10" t="s">
        <v>22</v>
      </c>
      <c r="D5" s="10">
        <v>15</v>
      </c>
      <c r="E5" s="10">
        <v>17.65</v>
      </c>
      <c r="F5" s="10">
        <v>15</v>
      </c>
      <c r="G5" s="10">
        <v>15</v>
      </c>
      <c r="H5" s="32">
        <f t="shared" ref="H5:H36" si="0">G5*16.2</f>
        <v>243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65</v>
      </c>
      <c r="C6" s="10" t="s">
        <v>22</v>
      </c>
      <c r="D6" s="10">
        <v>14</v>
      </c>
      <c r="E6" s="10">
        <v>14.2</v>
      </c>
      <c r="F6" s="10">
        <v>14</v>
      </c>
      <c r="G6" s="10">
        <v>14</v>
      </c>
      <c r="H6" s="32">
        <f t="shared" si="0"/>
        <v>226.8</v>
      </c>
      <c r="I6" s="33"/>
      <c r="XFB6" s="2"/>
      <c r="XFC6" s="2"/>
      <c r="XFD6" s="2"/>
    </row>
    <row r="7" s="21" customFormat="1" ht="17" customHeight="1" spans="1:9 16382:16384">
      <c r="A7" s="11">
        <v>4</v>
      </c>
      <c r="B7" s="10" t="s">
        <v>66</v>
      </c>
      <c r="C7" s="10" t="s">
        <v>22</v>
      </c>
      <c r="D7" s="10">
        <v>25</v>
      </c>
      <c r="E7" s="10">
        <v>15.18</v>
      </c>
      <c r="F7" s="10">
        <v>25</v>
      </c>
      <c r="G7" s="38">
        <v>15.18</v>
      </c>
      <c r="H7" s="32">
        <f t="shared" si="0"/>
        <v>245.916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67</v>
      </c>
      <c r="C8" s="10" t="s">
        <v>22</v>
      </c>
      <c r="D8" s="10">
        <v>12.9</v>
      </c>
      <c r="E8" s="10">
        <v>12.92</v>
      </c>
      <c r="F8" s="10">
        <v>12.9</v>
      </c>
      <c r="G8" s="10">
        <v>12.9</v>
      </c>
      <c r="H8" s="32">
        <f t="shared" si="0"/>
        <v>208.98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68</v>
      </c>
      <c r="C9" s="10" t="s">
        <v>22</v>
      </c>
      <c r="D9" s="10">
        <v>13</v>
      </c>
      <c r="E9" s="10">
        <v>18.17</v>
      </c>
      <c r="F9" s="10">
        <v>13</v>
      </c>
      <c r="G9" s="10">
        <v>13</v>
      </c>
      <c r="H9" s="32">
        <f t="shared" si="0"/>
        <v>210.6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69</v>
      </c>
      <c r="C10" s="10" t="s">
        <v>22</v>
      </c>
      <c r="D10" s="10">
        <v>18</v>
      </c>
      <c r="E10" s="10">
        <v>18.46</v>
      </c>
      <c r="F10" s="10">
        <v>18</v>
      </c>
      <c r="G10" s="10">
        <v>18</v>
      </c>
      <c r="H10" s="32">
        <f t="shared" si="0"/>
        <v>291.6</v>
      </c>
      <c r="I10" s="33"/>
    </row>
    <row r="11" s="21" customFormat="1" ht="17" customHeight="1" spans="1:9 16382:16384">
      <c r="A11" s="11">
        <v>8</v>
      </c>
      <c r="B11" s="10" t="s">
        <v>70</v>
      </c>
      <c r="C11" s="10" t="s">
        <v>22</v>
      </c>
      <c r="D11" s="10">
        <v>22.7</v>
      </c>
      <c r="E11" s="10">
        <v>15.45</v>
      </c>
      <c r="F11" s="10">
        <v>22.7</v>
      </c>
      <c r="G11" s="11">
        <v>15.45</v>
      </c>
      <c r="H11" s="32">
        <f t="shared" si="0"/>
        <v>250.29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71</v>
      </c>
      <c r="C12" s="10" t="s">
        <v>22</v>
      </c>
      <c r="D12" s="10">
        <v>14</v>
      </c>
      <c r="E12" s="10">
        <v>14.38</v>
      </c>
      <c r="F12" s="10">
        <v>14</v>
      </c>
      <c r="G12" s="10">
        <v>14</v>
      </c>
      <c r="H12" s="32">
        <f t="shared" si="0"/>
        <v>226.8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72</v>
      </c>
      <c r="C13" s="10" t="s">
        <v>22</v>
      </c>
      <c r="D13" s="10">
        <v>21.9</v>
      </c>
      <c r="E13" s="10">
        <v>21.94</v>
      </c>
      <c r="F13" s="10">
        <v>21.9</v>
      </c>
      <c r="G13" s="10">
        <v>21.9</v>
      </c>
      <c r="H13" s="32">
        <f t="shared" si="0"/>
        <v>354.78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73</v>
      </c>
      <c r="C14" s="10" t="s">
        <v>22</v>
      </c>
      <c r="D14" s="10">
        <v>15.8</v>
      </c>
      <c r="E14" s="10">
        <v>15.8</v>
      </c>
      <c r="F14" s="10">
        <v>15.8</v>
      </c>
      <c r="G14" s="10">
        <v>15.8</v>
      </c>
      <c r="H14" s="32">
        <f t="shared" si="0"/>
        <v>255.96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74</v>
      </c>
      <c r="C15" s="10" t="s">
        <v>22</v>
      </c>
      <c r="D15" s="10">
        <v>22.7</v>
      </c>
      <c r="E15" s="10">
        <v>22.72</v>
      </c>
      <c r="F15" s="10">
        <v>22.7</v>
      </c>
      <c r="G15" s="10">
        <v>22.7</v>
      </c>
      <c r="H15" s="32">
        <f t="shared" si="0"/>
        <v>367.74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0" t="s">
        <v>75</v>
      </c>
      <c r="C16" s="10" t="s">
        <v>22</v>
      </c>
      <c r="D16" s="10">
        <v>26.6</v>
      </c>
      <c r="E16" s="10">
        <v>26.67</v>
      </c>
      <c r="F16" s="10">
        <v>26.6</v>
      </c>
      <c r="G16" s="10">
        <v>26.6</v>
      </c>
      <c r="H16" s="32">
        <f t="shared" si="0"/>
        <v>430.92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0" t="s">
        <v>76</v>
      </c>
      <c r="C17" s="10" t="s">
        <v>22</v>
      </c>
      <c r="D17" s="10">
        <v>8.4</v>
      </c>
      <c r="E17" s="10">
        <v>8.47</v>
      </c>
      <c r="F17" s="10">
        <v>8.4</v>
      </c>
      <c r="G17" s="10">
        <v>8.4</v>
      </c>
      <c r="H17" s="32">
        <f t="shared" si="0"/>
        <v>136.08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0" t="s">
        <v>77</v>
      </c>
      <c r="C18" s="10" t="s">
        <v>22</v>
      </c>
      <c r="D18" s="10">
        <v>21</v>
      </c>
      <c r="E18" s="10">
        <v>21.38</v>
      </c>
      <c r="F18" s="10">
        <v>21</v>
      </c>
      <c r="G18" s="10">
        <v>21</v>
      </c>
      <c r="H18" s="32">
        <f t="shared" si="0"/>
        <v>340.2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0" t="s">
        <v>78</v>
      </c>
      <c r="C19" s="10" t="s">
        <v>22</v>
      </c>
      <c r="D19" s="10">
        <v>16.4</v>
      </c>
      <c r="E19" s="10">
        <v>16.42</v>
      </c>
      <c r="F19" s="10">
        <v>16.4</v>
      </c>
      <c r="G19" s="10">
        <v>16.4</v>
      </c>
      <c r="H19" s="32">
        <f t="shared" si="0"/>
        <v>265.68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0" t="s">
        <v>79</v>
      </c>
      <c r="C20" s="10" t="s">
        <v>22</v>
      </c>
      <c r="D20" s="10">
        <v>7</v>
      </c>
      <c r="E20" s="10">
        <v>9.36</v>
      </c>
      <c r="F20" s="10">
        <v>7</v>
      </c>
      <c r="G20" s="10">
        <v>7</v>
      </c>
      <c r="H20" s="32">
        <f t="shared" si="0"/>
        <v>113.4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10" t="s">
        <v>80</v>
      </c>
      <c r="C21" s="10" t="s">
        <v>22</v>
      </c>
      <c r="D21" s="10">
        <v>9</v>
      </c>
      <c r="E21" s="10">
        <v>9</v>
      </c>
      <c r="F21" s="10">
        <v>9</v>
      </c>
      <c r="G21" s="10">
        <v>9</v>
      </c>
      <c r="H21" s="32">
        <f t="shared" si="0"/>
        <v>145.8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0" t="s">
        <v>81</v>
      </c>
      <c r="C22" s="10" t="s">
        <v>22</v>
      </c>
      <c r="D22" s="10">
        <v>22.4</v>
      </c>
      <c r="E22" s="10">
        <v>10.37</v>
      </c>
      <c r="F22" s="10">
        <v>22.4</v>
      </c>
      <c r="G22" s="11">
        <v>22.4</v>
      </c>
      <c r="H22" s="32">
        <f t="shared" si="0"/>
        <v>362.88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10" t="s">
        <v>82</v>
      </c>
      <c r="C23" s="10" t="s">
        <v>22</v>
      </c>
      <c r="D23" s="10">
        <v>15.4</v>
      </c>
      <c r="E23" s="10">
        <v>3.03</v>
      </c>
      <c r="F23" s="10">
        <v>15.4</v>
      </c>
      <c r="G23" s="11">
        <f>F23-6.4-6</f>
        <v>3</v>
      </c>
      <c r="H23" s="32">
        <f t="shared" si="0"/>
        <v>48.6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0" t="s">
        <v>83</v>
      </c>
      <c r="C24" s="10" t="s">
        <v>22</v>
      </c>
      <c r="D24" s="10">
        <v>8</v>
      </c>
      <c r="E24" s="10">
        <v>8.37</v>
      </c>
      <c r="F24" s="10">
        <v>8</v>
      </c>
      <c r="G24" s="11">
        <v>8</v>
      </c>
      <c r="H24" s="32">
        <f t="shared" si="0"/>
        <v>129.6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0" t="s">
        <v>84</v>
      </c>
      <c r="C25" s="10" t="s">
        <v>22</v>
      </c>
      <c r="D25" s="10">
        <v>22.5</v>
      </c>
      <c r="E25" s="10">
        <v>22.52</v>
      </c>
      <c r="F25" s="10">
        <v>22.5</v>
      </c>
      <c r="G25" s="10">
        <v>22.5</v>
      </c>
      <c r="H25" s="32">
        <f t="shared" si="0"/>
        <v>364.5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10" t="s">
        <v>85</v>
      </c>
      <c r="C26" s="10" t="s">
        <v>22</v>
      </c>
      <c r="D26" s="10">
        <v>24</v>
      </c>
      <c r="E26" s="10">
        <v>24.08</v>
      </c>
      <c r="F26" s="10">
        <v>24</v>
      </c>
      <c r="G26" s="10">
        <v>24</v>
      </c>
      <c r="H26" s="32">
        <f t="shared" si="0"/>
        <v>388.8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10" t="s">
        <v>86</v>
      </c>
      <c r="C27" s="10" t="s">
        <v>22</v>
      </c>
      <c r="D27" s="10">
        <v>15.4</v>
      </c>
      <c r="E27" s="10">
        <v>15.47</v>
      </c>
      <c r="F27" s="10">
        <v>15.4</v>
      </c>
      <c r="G27" s="10">
        <v>15.4</v>
      </c>
      <c r="H27" s="32">
        <f t="shared" si="0"/>
        <v>249.48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0" t="s">
        <v>87</v>
      </c>
      <c r="C28" s="10" t="s">
        <v>22</v>
      </c>
      <c r="D28" s="10">
        <v>9.5</v>
      </c>
      <c r="E28" s="10">
        <v>9.65</v>
      </c>
      <c r="F28" s="10">
        <v>9.5</v>
      </c>
      <c r="G28" s="10">
        <v>9.5</v>
      </c>
      <c r="H28" s="32">
        <f t="shared" si="0"/>
        <v>153.9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0" t="s">
        <v>88</v>
      </c>
      <c r="C29" s="10" t="s">
        <v>22</v>
      </c>
      <c r="D29" s="10">
        <v>14</v>
      </c>
      <c r="E29" s="10">
        <v>12.04</v>
      </c>
      <c r="F29" s="10">
        <v>14</v>
      </c>
      <c r="G29" s="11">
        <v>12</v>
      </c>
      <c r="H29" s="32">
        <f t="shared" si="0"/>
        <v>194.4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0" t="s">
        <v>89</v>
      </c>
      <c r="C30" s="10" t="s">
        <v>22</v>
      </c>
      <c r="D30" s="10">
        <v>36</v>
      </c>
      <c r="E30" s="10">
        <v>20.99</v>
      </c>
      <c r="F30" s="10">
        <v>36</v>
      </c>
      <c r="G30" s="11">
        <v>20.99</v>
      </c>
      <c r="H30" s="32">
        <f t="shared" si="0"/>
        <v>340.038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0" t="s">
        <v>90</v>
      </c>
      <c r="C31" s="10" t="s">
        <v>22</v>
      </c>
      <c r="D31" s="10">
        <v>11.5</v>
      </c>
      <c r="E31" s="10">
        <v>12.44</v>
      </c>
      <c r="F31" s="10">
        <v>11.5</v>
      </c>
      <c r="G31" s="10">
        <v>11.5</v>
      </c>
      <c r="H31" s="32">
        <f t="shared" si="0"/>
        <v>186.3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10" t="s">
        <v>91</v>
      </c>
      <c r="C32" s="10" t="s">
        <v>22</v>
      </c>
      <c r="D32" s="10">
        <v>21</v>
      </c>
      <c r="E32" s="10">
        <v>21.32</v>
      </c>
      <c r="F32" s="10">
        <v>21</v>
      </c>
      <c r="G32" s="10">
        <v>21</v>
      </c>
      <c r="H32" s="32">
        <f t="shared" si="0"/>
        <v>340.2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10" t="s">
        <v>92</v>
      </c>
      <c r="C33" s="10" t="s">
        <v>22</v>
      </c>
      <c r="D33" s="10">
        <v>20</v>
      </c>
      <c r="E33" s="10">
        <v>20.27</v>
      </c>
      <c r="F33" s="10">
        <v>20</v>
      </c>
      <c r="G33" s="10">
        <v>20</v>
      </c>
      <c r="H33" s="32">
        <f t="shared" si="0"/>
        <v>324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10" t="s">
        <v>93</v>
      </c>
      <c r="C34" s="10" t="s">
        <v>22</v>
      </c>
      <c r="D34" s="10">
        <v>4</v>
      </c>
      <c r="E34" s="10">
        <v>9.98</v>
      </c>
      <c r="F34" s="10">
        <v>4</v>
      </c>
      <c r="G34" s="10">
        <v>4</v>
      </c>
      <c r="H34" s="32">
        <f t="shared" si="0"/>
        <v>64.8</v>
      </c>
      <c r="I34" s="33"/>
      <c r="XFB34" s="2"/>
      <c r="XFC34" s="2"/>
      <c r="XFD34" s="2"/>
    </row>
    <row r="35" s="21" customFormat="1" ht="17" customHeight="1" spans="1:9 16382:16384">
      <c r="A35" s="11">
        <v>32</v>
      </c>
      <c r="B35" s="10" t="s">
        <v>94</v>
      </c>
      <c r="C35" s="10" t="s">
        <v>22</v>
      </c>
      <c r="D35" s="10">
        <v>17.5</v>
      </c>
      <c r="E35" s="10">
        <v>19.6</v>
      </c>
      <c r="F35" s="10">
        <v>17.5</v>
      </c>
      <c r="G35" s="10">
        <v>17.5</v>
      </c>
      <c r="H35" s="32">
        <f t="shared" si="0"/>
        <v>283.5</v>
      </c>
      <c r="I35" s="33"/>
      <c r="XFB35" s="2"/>
      <c r="XFC35" s="2"/>
      <c r="XFD35" s="2"/>
    </row>
    <row r="36" s="21" customFormat="1" ht="17" customHeight="1" spans="1:9 16382:16384">
      <c r="A36" s="11">
        <v>33</v>
      </c>
      <c r="B36" s="10" t="s">
        <v>95</v>
      </c>
      <c r="C36" s="10" t="s">
        <v>22</v>
      </c>
      <c r="D36" s="10">
        <v>20</v>
      </c>
      <c r="E36" s="10">
        <v>25.52</v>
      </c>
      <c r="F36" s="10">
        <v>20</v>
      </c>
      <c r="G36" s="10">
        <v>20</v>
      </c>
      <c r="H36" s="32">
        <f t="shared" si="0"/>
        <v>324</v>
      </c>
      <c r="I36" s="33"/>
      <c r="XFB36" s="2"/>
      <c r="XFC36" s="2"/>
      <c r="XFD36" s="2"/>
    </row>
    <row r="37" s="21" customFormat="1" ht="17" customHeight="1" spans="1:9 16382:16384">
      <c r="A37" s="11">
        <v>34</v>
      </c>
      <c r="B37" s="10" t="s">
        <v>96</v>
      </c>
      <c r="C37" s="10" t="s">
        <v>22</v>
      </c>
      <c r="D37" s="10">
        <v>18</v>
      </c>
      <c r="E37" s="10">
        <v>17.93</v>
      </c>
      <c r="F37" s="10">
        <v>18</v>
      </c>
      <c r="G37" s="11">
        <v>17.93</v>
      </c>
      <c r="H37" s="32">
        <f t="shared" ref="H37:H68" si="1">G37*16.2</f>
        <v>290.466</v>
      </c>
      <c r="I37" s="33"/>
      <c r="XFB37" s="2"/>
      <c r="XFC37" s="2"/>
      <c r="XFD37" s="2"/>
    </row>
    <row r="38" s="21" customFormat="1" ht="17" customHeight="1" spans="1:9 16382:16384">
      <c r="A38" s="11">
        <v>35</v>
      </c>
      <c r="B38" s="10" t="s">
        <v>97</v>
      </c>
      <c r="C38" s="10" t="s">
        <v>22</v>
      </c>
      <c r="D38" s="10">
        <v>14.5</v>
      </c>
      <c r="E38" s="10">
        <v>18.5</v>
      </c>
      <c r="F38" s="10">
        <v>14.5</v>
      </c>
      <c r="G38" s="10">
        <v>14.5</v>
      </c>
      <c r="H38" s="32">
        <f t="shared" si="1"/>
        <v>234.9</v>
      </c>
      <c r="I38" s="33"/>
      <c r="XFB38" s="2"/>
      <c r="XFC38" s="2"/>
      <c r="XFD38" s="2"/>
    </row>
    <row r="39" s="21" customFormat="1" ht="17" customHeight="1" spans="1:9 16382:16384">
      <c r="A39" s="11">
        <v>36</v>
      </c>
      <c r="B39" s="10" t="s">
        <v>98</v>
      </c>
      <c r="C39" s="10" t="s">
        <v>22</v>
      </c>
      <c r="D39" s="10">
        <v>81</v>
      </c>
      <c r="E39" s="10">
        <v>6.84</v>
      </c>
      <c r="F39" s="10">
        <v>81</v>
      </c>
      <c r="G39" s="11">
        <v>6.84</v>
      </c>
      <c r="H39" s="32">
        <f t="shared" si="1"/>
        <v>110.808</v>
      </c>
      <c r="I39" s="33"/>
      <c r="XFB39" s="2"/>
      <c r="XFC39" s="2"/>
      <c r="XFD39" s="2"/>
    </row>
    <row r="40" s="21" customFormat="1" ht="17" customHeight="1" spans="1:9 16382:16384">
      <c r="A40" s="11">
        <v>37</v>
      </c>
      <c r="B40" s="10" t="s">
        <v>99</v>
      </c>
      <c r="C40" s="10" t="s">
        <v>22</v>
      </c>
      <c r="D40" s="10">
        <v>11.5</v>
      </c>
      <c r="E40" s="10">
        <v>13.03</v>
      </c>
      <c r="F40" s="10">
        <v>11.5</v>
      </c>
      <c r="G40" s="10">
        <v>11.5</v>
      </c>
      <c r="H40" s="32">
        <f t="shared" si="1"/>
        <v>186.3</v>
      </c>
      <c r="I40" s="33"/>
      <c r="XFB40" s="2"/>
      <c r="XFC40" s="2"/>
      <c r="XFD40" s="2"/>
    </row>
    <row r="41" s="21" customFormat="1" ht="17" customHeight="1" spans="1:9 16382:16384">
      <c r="A41" s="11">
        <v>38</v>
      </c>
      <c r="B41" s="10" t="s">
        <v>100</v>
      </c>
      <c r="C41" s="10" t="s">
        <v>22</v>
      </c>
      <c r="D41" s="10">
        <v>8.5</v>
      </c>
      <c r="E41" s="10">
        <v>8.51</v>
      </c>
      <c r="F41" s="10">
        <v>8.5</v>
      </c>
      <c r="G41" s="11">
        <v>8.5</v>
      </c>
      <c r="H41" s="32">
        <f t="shared" si="1"/>
        <v>137.7</v>
      </c>
      <c r="I41" s="33"/>
      <c r="XFB41" s="2"/>
      <c r="XFC41" s="2"/>
      <c r="XFD41" s="2"/>
    </row>
    <row r="42" s="21" customFormat="1" ht="17" customHeight="1" spans="1:9 16382:16384">
      <c r="A42" s="11">
        <v>39</v>
      </c>
      <c r="B42" s="11" t="s">
        <v>101</v>
      </c>
      <c r="C42" s="11" t="s">
        <v>22</v>
      </c>
      <c r="D42" s="11">
        <v>18</v>
      </c>
      <c r="E42" s="11">
        <v>13.38</v>
      </c>
      <c r="F42" s="11">
        <v>18</v>
      </c>
      <c r="G42" s="11">
        <v>13.38</v>
      </c>
      <c r="H42" s="32">
        <f t="shared" si="1"/>
        <v>216.756</v>
      </c>
      <c r="I42" s="33"/>
    </row>
    <row r="43" s="21" customFormat="1" ht="17" customHeight="1" spans="1:9 16382:16384">
      <c r="A43" s="11">
        <v>40</v>
      </c>
      <c r="B43" s="10" t="s">
        <v>102</v>
      </c>
      <c r="C43" s="10" t="s">
        <v>22</v>
      </c>
      <c r="D43" s="10">
        <v>10</v>
      </c>
      <c r="E43" s="10">
        <v>13.34</v>
      </c>
      <c r="F43" s="10">
        <v>10</v>
      </c>
      <c r="G43" s="11">
        <v>10</v>
      </c>
      <c r="H43" s="32">
        <f t="shared" si="1"/>
        <v>162</v>
      </c>
      <c r="I43" s="33"/>
      <c r="XFB43" s="2"/>
      <c r="XFC43" s="2"/>
      <c r="XFD43" s="2"/>
    </row>
    <row r="44" s="21" customFormat="1" ht="17" customHeight="1" spans="1:9 16382:16384">
      <c r="A44" s="11">
        <v>41</v>
      </c>
      <c r="B44" s="10" t="s">
        <v>103</v>
      </c>
      <c r="C44" s="10" t="s">
        <v>22</v>
      </c>
      <c r="D44" s="10">
        <v>34</v>
      </c>
      <c r="E44" s="10">
        <v>16</v>
      </c>
      <c r="F44" s="10">
        <v>34</v>
      </c>
      <c r="G44" s="11">
        <f>F44-9.5-8.5</f>
        <v>16</v>
      </c>
      <c r="H44" s="32">
        <f t="shared" si="1"/>
        <v>259.2</v>
      </c>
      <c r="I44" s="33"/>
    </row>
    <row r="45" s="21" customFormat="1" ht="17" customHeight="1" spans="1:9 16382:16384">
      <c r="A45" s="11">
        <v>42</v>
      </c>
      <c r="B45" s="10" t="s">
        <v>104</v>
      </c>
      <c r="C45" s="10" t="s">
        <v>22</v>
      </c>
      <c r="D45" s="10">
        <v>31.7</v>
      </c>
      <c r="E45" s="10">
        <v>6.62</v>
      </c>
      <c r="F45" s="10">
        <v>31.7</v>
      </c>
      <c r="G45" s="11">
        <v>6.62</v>
      </c>
      <c r="H45" s="32">
        <f t="shared" si="1"/>
        <v>107.244</v>
      </c>
      <c r="I45" s="33"/>
      <c r="XFB45" s="2"/>
      <c r="XFC45" s="2"/>
      <c r="XFD45" s="2"/>
    </row>
    <row r="46" s="21" customFormat="1" ht="17" customHeight="1" spans="1:9 16382:16384">
      <c r="A46" s="11">
        <v>43</v>
      </c>
      <c r="B46" s="10" t="s">
        <v>105</v>
      </c>
      <c r="C46" s="10" t="s">
        <v>22</v>
      </c>
      <c r="D46" s="10">
        <v>13</v>
      </c>
      <c r="E46" s="10">
        <v>22.2</v>
      </c>
      <c r="F46" s="10">
        <v>13</v>
      </c>
      <c r="G46" s="10">
        <v>13</v>
      </c>
      <c r="H46" s="32">
        <f t="shared" si="1"/>
        <v>210.6</v>
      </c>
      <c r="I46" s="33"/>
      <c r="XFB46" s="2"/>
      <c r="XFC46" s="2"/>
      <c r="XFD46" s="2"/>
    </row>
    <row r="47" s="21" customFormat="1" ht="17" customHeight="1" spans="1:9 16382:16384">
      <c r="A47" s="11">
        <v>44</v>
      </c>
      <c r="B47" s="10" t="s">
        <v>106</v>
      </c>
      <c r="C47" s="10" t="s">
        <v>22</v>
      </c>
      <c r="D47" s="10">
        <v>26.5</v>
      </c>
      <c r="E47" s="10">
        <v>29.06</v>
      </c>
      <c r="F47" s="10">
        <v>26.5</v>
      </c>
      <c r="G47" s="10">
        <v>26.5</v>
      </c>
      <c r="H47" s="32">
        <f t="shared" si="1"/>
        <v>429.3</v>
      </c>
      <c r="I47" s="33"/>
    </row>
    <row r="48" s="21" customFormat="1" ht="17" customHeight="1" spans="1:9 16382:16384">
      <c r="A48" s="11">
        <v>45</v>
      </c>
      <c r="B48" s="10" t="s">
        <v>107</v>
      </c>
      <c r="C48" s="10" t="s">
        <v>22</v>
      </c>
      <c r="D48" s="10">
        <v>19.5</v>
      </c>
      <c r="E48" s="10">
        <v>19.69</v>
      </c>
      <c r="F48" s="10">
        <v>19.5</v>
      </c>
      <c r="G48" s="11">
        <v>19.5</v>
      </c>
      <c r="H48" s="32">
        <f t="shared" si="1"/>
        <v>315.9</v>
      </c>
      <c r="I48" s="33"/>
    </row>
    <row r="49" s="21" customFormat="1" ht="17" customHeight="1" spans="1:9 16382:16384">
      <c r="A49" s="11">
        <v>46</v>
      </c>
      <c r="B49" s="10" t="s">
        <v>108</v>
      </c>
      <c r="C49" s="10" t="s">
        <v>22</v>
      </c>
      <c r="D49" s="10">
        <v>7.5</v>
      </c>
      <c r="E49" s="10">
        <v>7.52</v>
      </c>
      <c r="F49" s="10">
        <v>7.5</v>
      </c>
      <c r="G49" s="11">
        <v>7.5</v>
      </c>
      <c r="H49" s="32">
        <f t="shared" si="1"/>
        <v>121.5</v>
      </c>
      <c r="I49" s="33"/>
      <c r="XFB49" s="2"/>
      <c r="XFC49" s="2"/>
      <c r="XFD49" s="2"/>
    </row>
    <row r="50" s="21" customFormat="1" ht="17" customHeight="1" spans="1:9 16382:16384">
      <c r="A50" s="11">
        <v>47</v>
      </c>
      <c r="B50" s="10" t="s">
        <v>109</v>
      </c>
      <c r="C50" s="10" t="s">
        <v>22</v>
      </c>
      <c r="D50" s="10">
        <v>10.5</v>
      </c>
      <c r="E50" s="10">
        <v>7.39</v>
      </c>
      <c r="F50" s="10">
        <v>10.5</v>
      </c>
      <c r="G50" s="11">
        <f>F50-3.2</f>
        <v>7.3</v>
      </c>
      <c r="H50" s="32">
        <f t="shared" si="1"/>
        <v>118.26</v>
      </c>
      <c r="I50" s="33"/>
      <c r="XFB50" s="2"/>
      <c r="XFC50" s="2"/>
      <c r="XFD50" s="2"/>
    </row>
    <row r="51" s="21" customFormat="1" ht="17" customHeight="1" spans="1:9 16382:16384">
      <c r="A51" s="11">
        <v>48</v>
      </c>
      <c r="B51" s="10" t="s">
        <v>110</v>
      </c>
      <c r="C51" s="10" t="s">
        <v>22</v>
      </c>
      <c r="D51" s="10">
        <v>14.5</v>
      </c>
      <c r="E51" s="10">
        <v>19.45</v>
      </c>
      <c r="F51" s="10">
        <v>14.5</v>
      </c>
      <c r="G51" s="10">
        <v>14.5</v>
      </c>
      <c r="H51" s="32">
        <f t="shared" si="1"/>
        <v>234.9</v>
      </c>
      <c r="I51" s="33"/>
      <c r="XFB51" s="2"/>
      <c r="XFC51" s="2"/>
      <c r="XFD51" s="2"/>
    </row>
    <row r="52" s="21" customFormat="1" ht="17" customHeight="1" spans="1:9 16382:16384">
      <c r="A52" s="11">
        <v>49</v>
      </c>
      <c r="B52" s="10" t="s">
        <v>111</v>
      </c>
      <c r="C52" s="10" t="s">
        <v>22</v>
      </c>
      <c r="D52" s="10">
        <v>5.2</v>
      </c>
      <c r="E52" s="10">
        <v>14.66</v>
      </c>
      <c r="F52" s="10">
        <v>5.2</v>
      </c>
      <c r="G52" s="10">
        <v>5.2</v>
      </c>
      <c r="H52" s="32">
        <f t="shared" si="1"/>
        <v>84.24</v>
      </c>
      <c r="I52" s="33"/>
      <c r="XFB52" s="2"/>
      <c r="XFC52" s="2"/>
      <c r="XFD52" s="2"/>
    </row>
    <row r="53" s="21" customFormat="1" ht="17" customHeight="1" spans="1:9 16382:16384">
      <c r="A53" s="11">
        <v>50</v>
      </c>
      <c r="B53" s="10" t="s">
        <v>112</v>
      </c>
      <c r="C53" s="10" t="s">
        <v>22</v>
      </c>
      <c r="D53" s="10">
        <v>20</v>
      </c>
      <c r="E53" s="10">
        <v>6.82</v>
      </c>
      <c r="F53" s="10">
        <v>20</v>
      </c>
      <c r="G53" s="11">
        <v>6.82</v>
      </c>
      <c r="H53" s="32">
        <f t="shared" si="1"/>
        <v>110.484</v>
      </c>
      <c r="I53" s="33"/>
      <c r="XFB53" s="2"/>
      <c r="XFC53" s="2"/>
      <c r="XFD53" s="2"/>
    </row>
    <row r="54" s="21" customFormat="1" ht="17" customHeight="1" spans="1:9 16382:16384">
      <c r="A54" s="11">
        <v>51</v>
      </c>
      <c r="B54" s="10" t="s">
        <v>113</v>
      </c>
      <c r="C54" s="10" t="s">
        <v>22</v>
      </c>
      <c r="D54" s="10">
        <v>10</v>
      </c>
      <c r="E54" s="10">
        <v>11.07</v>
      </c>
      <c r="F54" s="10">
        <v>10</v>
      </c>
      <c r="G54" s="10">
        <v>10</v>
      </c>
      <c r="H54" s="32">
        <f t="shared" si="1"/>
        <v>162</v>
      </c>
      <c r="I54" s="33"/>
      <c r="XFB54" s="2"/>
      <c r="XFC54" s="2"/>
      <c r="XFD54" s="2"/>
    </row>
    <row r="55" s="21" customFormat="1" ht="17" customHeight="1" spans="1:9 16382:16384">
      <c r="A55" s="11">
        <v>52</v>
      </c>
      <c r="B55" s="10" t="s">
        <v>114</v>
      </c>
      <c r="C55" s="10" t="s">
        <v>22</v>
      </c>
      <c r="D55" s="10">
        <v>7.8</v>
      </c>
      <c r="E55" s="10">
        <v>7.81</v>
      </c>
      <c r="F55" s="10">
        <v>7.8</v>
      </c>
      <c r="G55" s="10">
        <v>7.8</v>
      </c>
      <c r="H55" s="32">
        <f t="shared" si="1"/>
        <v>126.36</v>
      </c>
      <c r="I55" s="33"/>
      <c r="XFB55" s="2"/>
      <c r="XFC55" s="2"/>
      <c r="XFD55" s="2"/>
    </row>
    <row r="56" s="21" customFormat="1" ht="17" customHeight="1" spans="1:9 16382:16384">
      <c r="A56" s="11">
        <v>53</v>
      </c>
      <c r="B56" s="10" t="s">
        <v>115</v>
      </c>
      <c r="C56" s="10" t="s">
        <v>22</v>
      </c>
      <c r="D56" s="10">
        <v>15</v>
      </c>
      <c r="E56" s="10">
        <v>16.39</v>
      </c>
      <c r="F56" s="10">
        <v>15</v>
      </c>
      <c r="G56" s="10">
        <v>15</v>
      </c>
      <c r="H56" s="32">
        <f t="shared" si="1"/>
        <v>243</v>
      </c>
      <c r="I56" s="33"/>
      <c r="XFB56" s="2"/>
      <c r="XFC56" s="2"/>
      <c r="XFD56" s="2"/>
    </row>
    <row r="57" s="21" customFormat="1" ht="17" customHeight="1" spans="1:9 16382:16384">
      <c r="A57" s="11">
        <v>54</v>
      </c>
      <c r="B57" s="10" t="s">
        <v>116</v>
      </c>
      <c r="C57" s="10" t="s">
        <v>22</v>
      </c>
      <c r="D57" s="10">
        <v>9</v>
      </c>
      <c r="E57" s="10">
        <v>9.36</v>
      </c>
      <c r="F57" s="10">
        <v>9</v>
      </c>
      <c r="G57" s="10">
        <v>9</v>
      </c>
      <c r="H57" s="32">
        <f t="shared" si="1"/>
        <v>145.8</v>
      </c>
      <c r="I57" s="33"/>
    </row>
    <row r="58" s="21" customFormat="1" ht="17" customHeight="1" spans="1:9 16382:16384">
      <c r="A58" s="11">
        <v>55</v>
      </c>
      <c r="B58" s="10" t="s">
        <v>117</v>
      </c>
      <c r="C58" s="10" t="s">
        <v>22</v>
      </c>
      <c r="D58" s="10">
        <v>38</v>
      </c>
      <c r="E58" s="10">
        <v>15.21</v>
      </c>
      <c r="F58" s="10">
        <v>38</v>
      </c>
      <c r="G58" s="11">
        <v>15.21</v>
      </c>
      <c r="H58" s="32">
        <f t="shared" si="1"/>
        <v>246.402</v>
      </c>
      <c r="I58" s="33"/>
    </row>
    <row r="59" s="21" customFormat="1" ht="17" customHeight="1" spans="1:9 16382:16384">
      <c r="A59" s="11">
        <v>56</v>
      </c>
      <c r="B59" s="10" t="s">
        <v>118</v>
      </c>
      <c r="C59" s="10" t="s">
        <v>22</v>
      </c>
      <c r="D59" s="10">
        <v>8</v>
      </c>
      <c r="E59" s="10">
        <v>3.92</v>
      </c>
      <c r="F59" s="10">
        <v>8</v>
      </c>
      <c r="G59" s="11">
        <v>3.92</v>
      </c>
      <c r="H59" s="32">
        <f t="shared" si="1"/>
        <v>63.504</v>
      </c>
      <c r="I59" s="33"/>
    </row>
    <row r="60" s="21" customFormat="1" ht="17" customHeight="1" spans="1:9 16382:16384">
      <c r="A60" s="11">
        <v>57</v>
      </c>
      <c r="B60" s="10" t="s">
        <v>119</v>
      </c>
      <c r="C60" s="10" t="s">
        <v>22</v>
      </c>
      <c r="D60" s="10">
        <v>28.5</v>
      </c>
      <c r="E60" s="10">
        <v>12.61</v>
      </c>
      <c r="F60" s="10">
        <v>28.5</v>
      </c>
      <c r="G60" s="11">
        <f>F60-5.51-4.95-5.48</f>
        <v>12.56</v>
      </c>
      <c r="H60" s="32">
        <f t="shared" si="1"/>
        <v>203.472</v>
      </c>
      <c r="I60" s="33"/>
    </row>
    <row r="61" s="21" customFormat="1" ht="17" customHeight="1" spans="1:9 16382:16384">
      <c r="A61" s="11">
        <v>58</v>
      </c>
      <c r="B61" s="10" t="s">
        <v>120</v>
      </c>
      <c r="C61" s="10" t="s">
        <v>22</v>
      </c>
      <c r="D61" s="10">
        <v>14.5</v>
      </c>
      <c r="E61" s="10">
        <v>14.79</v>
      </c>
      <c r="F61" s="10">
        <v>14.5</v>
      </c>
      <c r="G61" s="10">
        <v>14.5</v>
      </c>
      <c r="H61" s="32">
        <f t="shared" si="1"/>
        <v>234.9</v>
      </c>
      <c r="I61" s="33"/>
    </row>
    <row r="62" s="21" customFormat="1" ht="17" customHeight="1" spans="1:9 16382:16384">
      <c r="A62" s="11">
        <v>59</v>
      </c>
      <c r="B62" s="10" t="s">
        <v>121</v>
      </c>
      <c r="C62" s="10" t="s">
        <v>22</v>
      </c>
      <c r="D62" s="10">
        <v>26</v>
      </c>
      <c r="E62" s="10">
        <v>19.04</v>
      </c>
      <c r="F62" s="10">
        <v>26</v>
      </c>
      <c r="G62" s="11">
        <f>F62-7</f>
        <v>19</v>
      </c>
      <c r="H62" s="32">
        <f t="shared" si="1"/>
        <v>307.8</v>
      </c>
      <c r="I62" s="33"/>
    </row>
    <row r="63" s="21" customFormat="1" ht="17" customHeight="1" spans="1:9 16382:16384">
      <c r="A63" s="11">
        <v>60</v>
      </c>
      <c r="B63" s="10" t="s">
        <v>122</v>
      </c>
      <c r="C63" s="10" t="s">
        <v>22</v>
      </c>
      <c r="D63" s="10">
        <v>13</v>
      </c>
      <c r="E63" s="10">
        <v>15.31</v>
      </c>
      <c r="F63" s="10">
        <v>13</v>
      </c>
      <c r="G63" s="10">
        <v>13</v>
      </c>
      <c r="H63" s="32">
        <f t="shared" si="1"/>
        <v>210.6</v>
      </c>
      <c r="I63" s="33"/>
    </row>
    <row r="64" s="21" customFormat="1" ht="17" customHeight="1" spans="1:9 16382:16384">
      <c r="A64" s="11">
        <v>61</v>
      </c>
      <c r="B64" s="10" t="s">
        <v>123</v>
      </c>
      <c r="C64" s="10" t="s">
        <v>22</v>
      </c>
      <c r="D64" s="10">
        <v>12</v>
      </c>
      <c r="E64" s="10">
        <v>14.51</v>
      </c>
      <c r="F64" s="10">
        <v>12</v>
      </c>
      <c r="G64" s="10">
        <v>12</v>
      </c>
      <c r="H64" s="32">
        <f t="shared" si="1"/>
        <v>194.4</v>
      </c>
      <c r="I64" s="33"/>
    </row>
    <row r="65" s="21" customFormat="1" ht="17" customHeight="1" spans="1:9">
      <c r="A65" s="11">
        <v>62</v>
      </c>
      <c r="B65" s="10" t="s">
        <v>124</v>
      </c>
      <c r="C65" s="10" t="s">
        <v>22</v>
      </c>
      <c r="D65" s="10">
        <v>39</v>
      </c>
      <c r="E65" s="10">
        <v>22.05</v>
      </c>
      <c r="F65" s="10">
        <v>39</v>
      </c>
      <c r="G65" s="11">
        <f>F65-17</f>
        <v>22</v>
      </c>
      <c r="H65" s="32">
        <f t="shared" si="1"/>
        <v>356.4</v>
      </c>
      <c r="I65" s="33"/>
    </row>
    <row r="66" s="21" customFormat="1" ht="17" customHeight="1" spans="1:9">
      <c r="A66" s="11">
        <v>63</v>
      </c>
      <c r="B66" s="10" t="s">
        <v>125</v>
      </c>
      <c r="C66" s="10" t="s">
        <v>22</v>
      </c>
      <c r="D66" s="10">
        <v>9</v>
      </c>
      <c r="E66" s="10">
        <v>10.55</v>
      </c>
      <c r="F66" s="10">
        <v>9</v>
      </c>
      <c r="G66" s="10">
        <v>9</v>
      </c>
      <c r="H66" s="32">
        <f t="shared" si="1"/>
        <v>145.8</v>
      </c>
      <c r="I66" s="33"/>
    </row>
    <row r="67" s="21" customFormat="1" ht="17" customHeight="1" spans="1:9">
      <c r="A67" s="11">
        <v>64</v>
      </c>
      <c r="B67" s="10" t="s">
        <v>126</v>
      </c>
      <c r="C67" s="10" t="s">
        <v>22</v>
      </c>
      <c r="D67" s="10">
        <v>10</v>
      </c>
      <c r="E67" s="10">
        <v>10.32</v>
      </c>
      <c r="F67" s="10">
        <v>10</v>
      </c>
      <c r="G67" s="10">
        <v>10</v>
      </c>
      <c r="H67" s="32">
        <f t="shared" si="1"/>
        <v>162</v>
      </c>
      <c r="I67" s="33"/>
    </row>
    <row r="68" s="21" customFormat="1" ht="17" customHeight="1" spans="1:9">
      <c r="A68" s="11">
        <v>65</v>
      </c>
      <c r="B68" s="10" t="s">
        <v>127</v>
      </c>
      <c r="C68" s="10" t="s">
        <v>22</v>
      </c>
      <c r="D68" s="10">
        <v>16</v>
      </c>
      <c r="E68" s="10">
        <v>16.55</v>
      </c>
      <c r="F68" s="10">
        <v>16</v>
      </c>
      <c r="G68" s="11">
        <v>16</v>
      </c>
      <c r="H68" s="32">
        <f t="shared" si="1"/>
        <v>259.2</v>
      </c>
      <c r="I68" s="33"/>
    </row>
    <row r="69" s="21" customFormat="1" ht="17" customHeight="1" spans="1:9">
      <c r="A69" s="11">
        <v>66</v>
      </c>
      <c r="B69" s="10" t="s">
        <v>128</v>
      </c>
      <c r="C69" s="10" t="s">
        <v>22</v>
      </c>
      <c r="D69" s="10">
        <v>95.8</v>
      </c>
      <c r="E69" s="10">
        <v>12.83</v>
      </c>
      <c r="F69" s="10">
        <v>95.8</v>
      </c>
      <c r="G69" s="11">
        <f>F69-12.4-23.2-21.8-11.8-13.8</f>
        <v>12.8</v>
      </c>
      <c r="H69" s="32">
        <f t="shared" ref="H69:H100" si="2">G69*16.2</f>
        <v>207.36</v>
      </c>
      <c r="I69" s="33"/>
    </row>
    <row r="70" s="21" customFormat="1" ht="17" customHeight="1" spans="1:9">
      <c r="A70" s="11">
        <v>67</v>
      </c>
      <c r="B70" s="10" t="s">
        <v>129</v>
      </c>
      <c r="C70" s="10" t="s">
        <v>22</v>
      </c>
      <c r="D70" s="10">
        <v>8.7</v>
      </c>
      <c r="E70" s="10">
        <v>8.72</v>
      </c>
      <c r="F70" s="10">
        <v>8.7</v>
      </c>
      <c r="G70" s="10">
        <v>8.7</v>
      </c>
      <c r="H70" s="32">
        <f t="shared" si="2"/>
        <v>140.94</v>
      </c>
      <c r="I70" s="33"/>
    </row>
    <row r="71" s="21" customFormat="1" ht="17" customHeight="1" spans="1:9">
      <c r="A71" s="11">
        <v>68</v>
      </c>
      <c r="B71" s="10" t="s">
        <v>130</v>
      </c>
      <c r="C71" s="10" t="s">
        <v>22</v>
      </c>
      <c r="D71" s="10">
        <v>14</v>
      </c>
      <c r="E71" s="10">
        <v>14.08</v>
      </c>
      <c r="F71" s="10">
        <v>14</v>
      </c>
      <c r="G71" s="10">
        <v>14</v>
      </c>
      <c r="H71" s="32">
        <f t="shared" si="2"/>
        <v>226.8</v>
      </c>
      <c r="I71" s="33"/>
    </row>
    <row r="72" s="21" customFormat="1" ht="17" customHeight="1" spans="1:9">
      <c r="A72" s="11">
        <v>69</v>
      </c>
      <c r="B72" s="10" t="s">
        <v>131</v>
      </c>
      <c r="C72" s="10" t="s">
        <v>22</v>
      </c>
      <c r="D72" s="10">
        <v>5</v>
      </c>
      <c r="E72" s="10">
        <v>5.72</v>
      </c>
      <c r="F72" s="10">
        <v>5</v>
      </c>
      <c r="G72" s="10">
        <v>5</v>
      </c>
      <c r="H72" s="32">
        <f t="shared" si="2"/>
        <v>81</v>
      </c>
      <c r="I72" s="33"/>
    </row>
    <row r="73" s="21" customFormat="1" ht="17" customHeight="1" spans="1:9">
      <c r="A73" s="11">
        <v>70</v>
      </c>
      <c r="B73" s="10" t="s">
        <v>132</v>
      </c>
      <c r="C73" s="10" t="s">
        <v>22</v>
      </c>
      <c r="D73" s="10">
        <v>6</v>
      </c>
      <c r="E73" s="10">
        <v>13.48</v>
      </c>
      <c r="F73" s="10">
        <v>6</v>
      </c>
      <c r="G73" s="11">
        <v>6</v>
      </c>
      <c r="H73" s="32">
        <f t="shared" si="2"/>
        <v>97.2</v>
      </c>
      <c r="I73" s="33"/>
    </row>
    <row r="74" s="21" customFormat="1" ht="17" customHeight="1" spans="1:9">
      <c r="A74" s="11">
        <v>71</v>
      </c>
      <c r="B74" s="10" t="s">
        <v>133</v>
      </c>
      <c r="C74" s="10" t="s">
        <v>22</v>
      </c>
      <c r="D74" s="10">
        <v>67.6</v>
      </c>
      <c r="E74" s="10">
        <v>9.21</v>
      </c>
      <c r="F74" s="10">
        <v>67.6</v>
      </c>
      <c r="G74" s="11">
        <f>F74-19.3-17-15-7.1</f>
        <v>9.2</v>
      </c>
      <c r="H74" s="32">
        <f t="shared" si="2"/>
        <v>149.04</v>
      </c>
      <c r="I74" s="33"/>
    </row>
    <row r="75" s="21" customFormat="1" ht="17" customHeight="1" spans="1:9">
      <c r="A75" s="11">
        <v>72</v>
      </c>
      <c r="B75" s="10" t="s">
        <v>134</v>
      </c>
      <c r="C75" s="10" t="s">
        <v>22</v>
      </c>
      <c r="D75" s="10">
        <v>6</v>
      </c>
      <c r="E75" s="10">
        <v>18.98</v>
      </c>
      <c r="F75" s="10">
        <v>6</v>
      </c>
      <c r="G75" s="11">
        <v>6</v>
      </c>
      <c r="H75" s="32">
        <f t="shared" si="2"/>
        <v>97.2</v>
      </c>
      <c r="I75" s="33"/>
    </row>
    <row r="76" s="21" customFormat="1" ht="17" customHeight="1" spans="1:9">
      <c r="A76" s="11">
        <v>73</v>
      </c>
      <c r="B76" s="10" t="s">
        <v>135</v>
      </c>
      <c r="C76" s="10" t="s">
        <v>22</v>
      </c>
      <c r="D76" s="10">
        <v>5</v>
      </c>
      <c r="E76" s="10">
        <v>16.69</v>
      </c>
      <c r="F76" s="10">
        <v>5</v>
      </c>
      <c r="G76" s="11">
        <v>5</v>
      </c>
      <c r="H76" s="32">
        <f t="shared" si="2"/>
        <v>81</v>
      </c>
      <c r="I76" s="33"/>
    </row>
    <row r="77" s="21" customFormat="1" ht="17" customHeight="1" spans="1:9">
      <c r="A77" s="11">
        <v>74</v>
      </c>
      <c r="B77" s="10" t="s">
        <v>136</v>
      </c>
      <c r="C77" s="10" t="s">
        <v>22</v>
      </c>
      <c r="D77" s="10">
        <v>14</v>
      </c>
      <c r="E77" s="10">
        <v>20.45</v>
      </c>
      <c r="F77" s="10">
        <v>14</v>
      </c>
      <c r="G77" s="11">
        <v>14</v>
      </c>
      <c r="H77" s="32">
        <f t="shared" si="2"/>
        <v>226.8</v>
      </c>
      <c r="I77" s="33"/>
    </row>
    <row r="78" s="21" customFormat="1" ht="17" customHeight="1" spans="1:9">
      <c r="A78" s="11">
        <v>75</v>
      </c>
      <c r="B78" s="10" t="s">
        <v>137</v>
      </c>
      <c r="C78" s="10" t="s">
        <v>22</v>
      </c>
      <c r="D78" s="10">
        <v>13.5</v>
      </c>
      <c r="E78" s="10">
        <v>22.55</v>
      </c>
      <c r="F78" s="10">
        <v>13.5</v>
      </c>
      <c r="G78" s="11">
        <v>13.5</v>
      </c>
      <c r="H78" s="32">
        <f t="shared" si="2"/>
        <v>218.7</v>
      </c>
      <c r="I78" s="33"/>
    </row>
    <row r="79" s="21" customFormat="1" ht="17" customHeight="1" spans="1:9">
      <c r="A79" s="11">
        <v>76</v>
      </c>
      <c r="B79" s="10" t="s">
        <v>138</v>
      </c>
      <c r="C79" s="10" t="s">
        <v>22</v>
      </c>
      <c r="D79" s="10">
        <v>13</v>
      </c>
      <c r="E79" s="10">
        <v>13.18</v>
      </c>
      <c r="F79" s="10">
        <v>13</v>
      </c>
      <c r="G79" s="10">
        <v>13</v>
      </c>
      <c r="H79" s="32">
        <f t="shared" si="2"/>
        <v>210.6</v>
      </c>
      <c r="I79" s="33"/>
    </row>
    <row r="80" s="21" customFormat="1" ht="17" customHeight="1" spans="1:9">
      <c r="A80" s="11">
        <v>77</v>
      </c>
      <c r="B80" s="10" t="s">
        <v>139</v>
      </c>
      <c r="C80" s="10" t="s">
        <v>22</v>
      </c>
      <c r="D80" s="10">
        <v>5</v>
      </c>
      <c r="E80" s="10">
        <v>6.15</v>
      </c>
      <c r="F80" s="10">
        <v>5</v>
      </c>
      <c r="G80" s="10">
        <v>5</v>
      </c>
      <c r="H80" s="32">
        <f t="shared" si="2"/>
        <v>81</v>
      </c>
      <c r="I80" s="33"/>
    </row>
    <row r="81" s="21" customFormat="1" ht="17" customHeight="1" spans="1:9">
      <c r="A81" s="11">
        <v>78</v>
      </c>
      <c r="B81" s="10" t="s">
        <v>140</v>
      </c>
      <c r="C81" s="10" t="s">
        <v>22</v>
      </c>
      <c r="D81" s="10">
        <v>18</v>
      </c>
      <c r="E81" s="10">
        <v>18.35</v>
      </c>
      <c r="F81" s="10">
        <v>18</v>
      </c>
      <c r="G81" s="10">
        <v>18</v>
      </c>
      <c r="H81" s="32">
        <f t="shared" si="2"/>
        <v>291.6</v>
      </c>
      <c r="I81" s="33"/>
    </row>
    <row r="82" s="21" customFormat="1" ht="17" customHeight="1" spans="1:9">
      <c r="A82" s="11">
        <v>79</v>
      </c>
      <c r="B82" s="10" t="s">
        <v>141</v>
      </c>
      <c r="C82" s="10" t="s">
        <v>22</v>
      </c>
      <c r="D82" s="10">
        <v>31</v>
      </c>
      <c r="E82" s="10">
        <v>23.79</v>
      </c>
      <c r="F82" s="10">
        <v>31</v>
      </c>
      <c r="G82" s="11">
        <v>23.79</v>
      </c>
      <c r="H82" s="32">
        <f t="shared" si="2"/>
        <v>385.398</v>
      </c>
      <c r="I82" s="33"/>
    </row>
    <row r="83" s="21" customFormat="1" ht="17" customHeight="1" spans="1:9">
      <c r="A83" s="11">
        <v>80</v>
      </c>
      <c r="B83" s="10" t="s">
        <v>142</v>
      </c>
      <c r="C83" s="10" t="s">
        <v>22</v>
      </c>
      <c r="D83" s="10">
        <v>5.8</v>
      </c>
      <c r="E83" s="10">
        <v>5.82</v>
      </c>
      <c r="F83" s="10">
        <v>5.8</v>
      </c>
      <c r="G83" s="11">
        <v>5.8</v>
      </c>
      <c r="H83" s="32">
        <f t="shared" si="2"/>
        <v>93.96</v>
      </c>
      <c r="I83" s="33"/>
    </row>
    <row r="84" s="21" customFormat="1" ht="17" customHeight="1" spans="1:9">
      <c r="A84" s="11">
        <v>81</v>
      </c>
      <c r="B84" s="10" t="s">
        <v>143</v>
      </c>
      <c r="C84" s="10" t="s">
        <v>22</v>
      </c>
      <c r="D84" s="10">
        <v>9</v>
      </c>
      <c r="E84" s="10">
        <v>22.32</v>
      </c>
      <c r="F84" s="10">
        <v>9</v>
      </c>
      <c r="G84" s="11">
        <v>9</v>
      </c>
      <c r="H84" s="32">
        <f t="shared" si="2"/>
        <v>145.8</v>
      </c>
      <c r="I84" s="33"/>
    </row>
    <row r="85" s="21" customFormat="1" ht="17" customHeight="1" spans="1:9">
      <c r="A85" s="11">
        <v>82</v>
      </c>
      <c r="B85" s="10" t="s">
        <v>144</v>
      </c>
      <c r="C85" s="10" t="s">
        <v>22</v>
      </c>
      <c r="D85" s="10">
        <v>32</v>
      </c>
      <c r="E85" s="10">
        <v>16.75</v>
      </c>
      <c r="F85" s="10">
        <v>32</v>
      </c>
      <c r="G85" s="11">
        <v>16.75</v>
      </c>
      <c r="H85" s="32">
        <f t="shared" si="2"/>
        <v>271.35</v>
      </c>
      <c r="I85" s="33"/>
    </row>
    <row r="86" s="21" customFormat="1" ht="17" customHeight="1" spans="1:9">
      <c r="A86" s="11">
        <v>83</v>
      </c>
      <c r="B86" s="10" t="s">
        <v>145</v>
      </c>
      <c r="C86" s="10" t="s">
        <v>22</v>
      </c>
      <c r="D86" s="10">
        <v>10</v>
      </c>
      <c r="E86" s="10">
        <v>5.58</v>
      </c>
      <c r="F86" s="10">
        <v>10</v>
      </c>
      <c r="G86" s="11">
        <v>5.58</v>
      </c>
      <c r="H86" s="32">
        <f t="shared" si="2"/>
        <v>90.396</v>
      </c>
      <c r="I86" s="33"/>
    </row>
    <row r="87" s="21" customFormat="1" ht="17" customHeight="1" spans="1:9">
      <c r="A87" s="11">
        <v>84</v>
      </c>
      <c r="B87" s="10" t="s">
        <v>146</v>
      </c>
      <c r="C87" s="10" t="s">
        <v>22</v>
      </c>
      <c r="D87" s="10">
        <v>10.5</v>
      </c>
      <c r="E87" s="10">
        <v>10.72</v>
      </c>
      <c r="F87" s="10">
        <v>10.5</v>
      </c>
      <c r="G87" s="11">
        <v>10.5</v>
      </c>
      <c r="H87" s="32">
        <f t="shared" si="2"/>
        <v>170.1</v>
      </c>
      <c r="I87" s="33"/>
    </row>
    <row r="88" s="21" customFormat="1" ht="17" customHeight="1" spans="1:9">
      <c r="A88" s="11">
        <v>85</v>
      </c>
      <c r="B88" s="10" t="s">
        <v>147</v>
      </c>
      <c r="C88" s="10" t="s">
        <v>22</v>
      </c>
      <c r="D88" s="10">
        <v>13</v>
      </c>
      <c r="E88" s="10">
        <v>2.52</v>
      </c>
      <c r="F88" s="10">
        <v>13</v>
      </c>
      <c r="G88" s="11">
        <v>2.52</v>
      </c>
      <c r="H88" s="32">
        <f t="shared" si="2"/>
        <v>40.824</v>
      </c>
      <c r="I88" s="33"/>
    </row>
    <row r="89" s="21" customFormat="1" ht="17" customHeight="1" spans="1:9">
      <c r="A89" s="11">
        <v>86</v>
      </c>
      <c r="B89" s="10" t="s">
        <v>148</v>
      </c>
      <c r="C89" s="10" t="s">
        <v>22</v>
      </c>
      <c r="D89" s="10">
        <v>13.6</v>
      </c>
      <c r="E89" s="10">
        <v>15.24</v>
      </c>
      <c r="F89" s="10">
        <v>13.6</v>
      </c>
      <c r="G89" s="10">
        <v>13.6</v>
      </c>
      <c r="H89" s="32">
        <f t="shared" si="2"/>
        <v>220.32</v>
      </c>
      <c r="I89" s="33"/>
    </row>
    <row r="90" s="21" customFormat="1" ht="17" customHeight="1" spans="1:9">
      <c r="A90" s="11">
        <v>87</v>
      </c>
      <c r="B90" s="10" t="s">
        <v>149</v>
      </c>
      <c r="C90" s="10" t="s">
        <v>22</v>
      </c>
      <c r="D90" s="10">
        <v>14.8</v>
      </c>
      <c r="E90" s="10">
        <v>14.88</v>
      </c>
      <c r="F90" s="10">
        <v>14.8</v>
      </c>
      <c r="G90" s="10">
        <v>14.8</v>
      </c>
      <c r="H90" s="32">
        <f t="shared" si="2"/>
        <v>239.76</v>
      </c>
      <c r="I90" s="33"/>
    </row>
    <row r="91" s="21" customFormat="1" ht="17" customHeight="1" spans="1:9">
      <c r="A91" s="11">
        <v>88</v>
      </c>
      <c r="B91" s="10" t="s">
        <v>150</v>
      </c>
      <c r="C91" s="10" t="s">
        <v>22</v>
      </c>
      <c r="D91" s="10">
        <v>9.8</v>
      </c>
      <c r="E91" s="10">
        <v>9.82</v>
      </c>
      <c r="F91" s="10">
        <v>9.8</v>
      </c>
      <c r="G91" s="11">
        <v>9.8</v>
      </c>
      <c r="H91" s="32">
        <f t="shared" si="2"/>
        <v>158.76</v>
      </c>
      <c r="I91" s="33"/>
    </row>
    <row r="92" s="21" customFormat="1" ht="17" customHeight="1" spans="1:9">
      <c r="A92" s="11">
        <v>89</v>
      </c>
      <c r="B92" s="10" t="s">
        <v>151</v>
      </c>
      <c r="C92" s="10" t="s">
        <v>22</v>
      </c>
      <c r="D92" s="10">
        <v>10</v>
      </c>
      <c r="E92" s="10">
        <v>8.64</v>
      </c>
      <c r="F92" s="10">
        <v>10</v>
      </c>
      <c r="G92" s="11">
        <v>8.64</v>
      </c>
      <c r="H92" s="32">
        <f t="shared" si="2"/>
        <v>139.968</v>
      </c>
      <c r="I92" s="33"/>
    </row>
    <row r="93" s="21" customFormat="1" ht="17" customHeight="1" spans="1:9">
      <c r="A93" s="11">
        <v>90</v>
      </c>
      <c r="B93" s="10" t="s">
        <v>152</v>
      </c>
      <c r="C93" s="10" t="s">
        <v>22</v>
      </c>
      <c r="D93" s="10">
        <v>16.5</v>
      </c>
      <c r="E93" s="10">
        <v>7.86</v>
      </c>
      <c r="F93" s="10">
        <v>16.5</v>
      </c>
      <c r="G93" s="11">
        <v>7.86</v>
      </c>
      <c r="H93" s="32">
        <f t="shared" si="2"/>
        <v>127.332</v>
      </c>
      <c r="I93" s="33"/>
    </row>
    <row r="94" s="21" customFormat="1" ht="17" customHeight="1" spans="1:9">
      <c r="A94" s="11">
        <v>91</v>
      </c>
      <c r="B94" s="10" t="s">
        <v>153</v>
      </c>
      <c r="C94" s="10" t="s">
        <v>22</v>
      </c>
      <c r="D94" s="10">
        <v>2.5</v>
      </c>
      <c r="E94" s="10">
        <v>4.1</v>
      </c>
      <c r="F94" s="10">
        <v>2.5</v>
      </c>
      <c r="G94" s="11">
        <v>2.5</v>
      </c>
      <c r="H94" s="32">
        <f t="shared" si="2"/>
        <v>40.5</v>
      </c>
      <c r="I94" s="33"/>
    </row>
    <row r="95" s="21" customFormat="1" ht="17" customHeight="1" spans="1:9">
      <c r="A95" s="11">
        <v>92</v>
      </c>
      <c r="B95" s="10" t="s">
        <v>154</v>
      </c>
      <c r="C95" s="10" t="s">
        <v>22</v>
      </c>
      <c r="D95" s="10">
        <v>12</v>
      </c>
      <c r="E95" s="10">
        <v>4.67</v>
      </c>
      <c r="F95" s="10">
        <v>12</v>
      </c>
      <c r="G95" s="11">
        <f>F95-4-3.5</f>
        <v>4.5</v>
      </c>
      <c r="H95" s="32">
        <f t="shared" si="2"/>
        <v>72.9</v>
      </c>
      <c r="I95" s="33"/>
    </row>
    <row r="96" s="21" customFormat="1" ht="17" customHeight="1" spans="1:9">
      <c r="A96" s="11">
        <v>93</v>
      </c>
      <c r="B96" s="10" t="s">
        <v>155</v>
      </c>
      <c r="C96" s="10" t="s">
        <v>22</v>
      </c>
      <c r="D96" s="10">
        <v>6</v>
      </c>
      <c r="E96" s="10">
        <v>10.7</v>
      </c>
      <c r="F96" s="10">
        <v>6</v>
      </c>
      <c r="G96" s="10">
        <v>6</v>
      </c>
      <c r="H96" s="32">
        <f t="shared" si="2"/>
        <v>97.2</v>
      </c>
      <c r="I96" s="33"/>
    </row>
    <row r="97" s="21" customFormat="1" ht="17" customHeight="1" spans="1:9">
      <c r="A97" s="11">
        <v>94</v>
      </c>
      <c r="B97" s="10" t="s">
        <v>156</v>
      </c>
      <c r="C97" s="10" t="s">
        <v>22</v>
      </c>
      <c r="D97" s="10">
        <v>12</v>
      </c>
      <c r="E97" s="10">
        <v>12.91</v>
      </c>
      <c r="F97" s="10">
        <v>12</v>
      </c>
      <c r="G97" s="10">
        <v>12</v>
      </c>
      <c r="H97" s="32">
        <f t="shared" si="2"/>
        <v>194.4</v>
      </c>
      <c r="I97" s="33"/>
    </row>
    <row r="98" s="21" customFormat="1" ht="17" customHeight="1" spans="1:9">
      <c r="A98" s="11">
        <v>95</v>
      </c>
      <c r="B98" s="10" t="s">
        <v>157</v>
      </c>
      <c r="C98" s="10" t="s">
        <v>22</v>
      </c>
      <c r="D98" s="10">
        <v>5</v>
      </c>
      <c r="E98" s="10">
        <v>5.11</v>
      </c>
      <c r="F98" s="10">
        <v>5</v>
      </c>
      <c r="G98" s="10">
        <v>5</v>
      </c>
      <c r="H98" s="32">
        <f t="shared" si="2"/>
        <v>81</v>
      </c>
      <c r="I98" s="33"/>
    </row>
    <row r="99" s="21" customFormat="1" ht="17" customHeight="1" spans="1:9">
      <c r="A99" s="11">
        <v>96</v>
      </c>
      <c r="B99" s="10" t="s">
        <v>158</v>
      </c>
      <c r="C99" s="10" t="s">
        <v>22</v>
      </c>
      <c r="D99" s="10">
        <v>8</v>
      </c>
      <c r="E99" s="10">
        <v>8.17</v>
      </c>
      <c r="F99" s="10">
        <v>8</v>
      </c>
      <c r="G99" s="10">
        <v>8</v>
      </c>
      <c r="H99" s="32">
        <f t="shared" si="2"/>
        <v>129.6</v>
      </c>
      <c r="I99" s="33"/>
    </row>
    <row r="100" s="21" customFormat="1" ht="17" customHeight="1" spans="1:9">
      <c r="A100" s="11">
        <v>97</v>
      </c>
      <c r="B100" s="10" t="s">
        <v>159</v>
      </c>
      <c r="C100" s="10" t="s">
        <v>22</v>
      </c>
      <c r="D100" s="10">
        <v>4.7</v>
      </c>
      <c r="E100" s="10">
        <v>4.74</v>
      </c>
      <c r="F100" s="10">
        <v>4.7</v>
      </c>
      <c r="G100" s="10">
        <v>4.7</v>
      </c>
      <c r="H100" s="32">
        <f t="shared" si="2"/>
        <v>76.14</v>
      </c>
      <c r="I100" s="33"/>
    </row>
    <row r="101" s="21" customFormat="1" ht="17" customHeight="1" spans="1:9">
      <c r="A101" s="11">
        <v>98</v>
      </c>
      <c r="B101" s="10" t="s">
        <v>160</v>
      </c>
      <c r="C101" s="10" t="s">
        <v>22</v>
      </c>
      <c r="D101" s="10">
        <v>2.5</v>
      </c>
      <c r="E101" s="10">
        <v>4.5</v>
      </c>
      <c r="F101" s="10">
        <v>2.5</v>
      </c>
      <c r="G101" s="11">
        <v>2.5</v>
      </c>
      <c r="H101" s="32">
        <f t="shared" ref="H101:H132" si="3">G101*16.2</f>
        <v>40.5</v>
      </c>
      <c r="I101" s="33"/>
    </row>
    <row r="102" s="21" customFormat="1" ht="17" customHeight="1" spans="1:9">
      <c r="A102" s="11">
        <v>99</v>
      </c>
      <c r="B102" s="10" t="s">
        <v>161</v>
      </c>
      <c r="C102" s="10" t="s">
        <v>22</v>
      </c>
      <c r="D102" s="10">
        <v>17.4</v>
      </c>
      <c r="E102" s="10">
        <v>2.45</v>
      </c>
      <c r="F102" s="10">
        <v>17.4</v>
      </c>
      <c r="G102" s="11">
        <v>2.45</v>
      </c>
      <c r="H102" s="32">
        <f t="shared" si="3"/>
        <v>39.69</v>
      </c>
      <c r="I102" s="33"/>
    </row>
    <row r="103" s="21" customFormat="1" ht="17" customHeight="1" spans="1:9">
      <c r="A103" s="11">
        <v>100</v>
      </c>
      <c r="B103" s="10" t="s">
        <v>162</v>
      </c>
      <c r="C103" s="10" t="s">
        <v>22</v>
      </c>
      <c r="D103" s="10">
        <v>17</v>
      </c>
      <c r="E103" s="10">
        <v>9.12</v>
      </c>
      <c r="F103" s="10">
        <v>17</v>
      </c>
      <c r="G103" s="11">
        <f>F103-5-2.9</f>
        <v>9.1</v>
      </c>
      <c r="H103" s="32">
        <f t="shared" si="3"/>
        <v>147.42</v>
      </c>
      <c r="I103" s="33"/>
    </row>
    <row r="104" s="21" customFormat="1" ht="17" customHeight="1" spans="1:9">
      <c r="A104" s="11">
        <v>101</v>
      </c>
      <c r="B104" s="10" t="s">
        <v>163</v>
      </c>
      <c r="C104" s="10" t="s">
        <v>22</v>
      </c>
      <c r="D104" s="10">
        <v>8.9</v>
      </c>
      <c r="E104" s="10">
        <v>8.93</v>
      </c>
      <c r="F104" s="10">
        <v>8.9</v>
      </c>
      <c r="G104" s="11">
        <v>8.9</v>
      </c>
      <c r="H104" s="32">
        <f t="shared" si="3"/>
        <v>144.18</v>
      </c>
      <c r="I104" s="33"/>
    </row>
    <row r="105" s="21" customFormat="1" ht="17" customHeight="1" spans="1:9">
      <c r="A105" s="11">
        <v>102</v>
      </c>
      <c r="B105" s="10" t="s">
        <v>164</v>
      </c>
      <c r="C105" s="10" t="s">
        <v>22</v>
      </c>
      <c r="D105" s="10">
        <v>14.5</v>
      </c>
      <c r="E105" s="10">
        <v>7.51</v>
      </c>
      <c r="F105" s="10">
        <v>14.5</v>
      </c>
      <c r="G105" s="11">
        <f>F105-7</f>
        <v>7.5</v>
      </c>
      <c r="H105" s="32">
        <f t="shared" si="3"/>
        <v>121.5</v>
      </c>
      <c r="I105" s="33"/>
    </row>
    <row r="106" s="21" customFormat="1" ht="17" customHeight="1" spans="1:9">
      <c r="A106" s="11">
        <v>103</v>
      </c>
      <c r="B106" s="10" t="s">
        <v>165</v>
      </c>
      <c r="C106" s="10" t="s">
        <v>22</v>
      </c>
      <c r="D106" s="10">
        <v>10.9</v>
      </c>
      <c r="E106" s="10">
        <v>10.99</v>
      </c>
      <c r="F106" s="10">
        <v>10.9</v>
      </c>
      <c r="G106" s="11">
        <v>10.9</v>
      </c>
      <c r="H106" s="32">
        <f t="shared" si="3"/>
        <v>176.58</v>
      </c>
      <c r="I106" s="33"/>
    </row>
    <row r="107" s="21" customFormat="1" ht="17" customHeight="1" spans="1:9">
      <c r="A107" s="11">
        <v>104</v>
      </c>
      <c r="B107" s="10" t="s">
        <v>166</v>
      </c>
      <c r="C107" s="10" t="s">
        <v>22</v>
      </c>
      <c r="D107" s="10">
        <v>3.9</v>
      </c>
      <c r="E107" s="10">
        <v>1.5</v>
      </c>
      <c r="F107" s="10">
        <v>3.9</v>
      </c>
      <c r="G107" s="11">
        <f>F107-2.4</f>
        <v>1.5</v>
      </c>
      <c r="H107" s="32">
        <f t="shared" si="3"/>
        <v>24.3</v>
      </c>
      <c r="I107" s="33"/>
    </row>
    <row r="108" s="21" customFormat="1" ht="17" customHeight="1" spans="1:9">
      <c r="A108" s="11">
        <v>105</v>
      </c>
      <c r="B108" s="10" t="s">
        <v>167</v>
      </c>
      <c r="C108" s="10" t="s">
        <v>22</v>
      </c>
      <c r="D108" s="10">
        <v>65.7</v>
      </c>
      <c r="E108" s="10">
        <v>12.5</v>
      </c>
      <c r="F108" s="10">
        <v>65.7</v>
      </c>
      <c r="G108" s="11">
        <v>12.5</v>
      </c>
      <c r="H108" s="32">
        <f t="shared" si="3"/>
        <v>202.5</v>
      </c>
      <c r="I108" s="33"/>
    </row>
    <row r="109" s="21" customFormat="1" ht="17" customHeight="1" spans="1:9">
      <c r="A109" s="11">
        <v>106</v>
      </c>
      <c r="B109" s="10" t="s">
        <v>168</v>
      </c>
      <c r="C109" s="10" t="s">
        <v>22</v>
      </c>
      <c r="D109" s="10">
        <v>5</v>
      </c>
      <c r="E109" s="10">
        <v>2.95</v>
      </c>
      <c r="F109" s="10">
        <v>5</v>
      </c>
      <c r="G109" s="11">
        <v>2.95</v>
      </c>
      <c r="H109" s="32">
        <f t="shared" si="3"/>
        <v>47.79</v>
      </c>
      <c r="I109" s="33"/>
    </row>
    <row r="110" s="21" customFormat="1" ht="17" customHeight="1" spans="1:9">
      <c r="A110" s="11">
        <v>107</v>
      </c>
      <c r="B110" s="10" t="s">
        <v>169</v>
      </c>
      <c r="C110" s="10" t="s">
        <v>22</v>
      </c>
      <c r="D110" s="10">
        <v>48.3</v>
      </c>
      <c r="E110" s="10">
        <v>10.17</v>
      </c>
      <c r="F110" s="10">
        <v>48.3</v>
      </c>
      <c r="G110" s="11">
        <f>F110-6.8-10.9-6.1-14.4</f>
        <v>10.1</v>
      </c>
      <c r="H110" s="32">
        <f t="shared" si="3"/>
        <v>163.62</v>
      </c>
      <c r="I110" s="33"/>
    </row>
    <row r="111" s="21" customFormat="1" ht="17" customHeight="1" spans="1:9">
      <c r="A111" s="11">
        <v>108</v>
      </c>
      <c r="B111" s="10" t="s">
        <v>170</v>
      </c>
      <c r="C111" s="10" t="s">
        <v>22</v>
      </c>
      <c r="D111" s="10">
        <v>8</v>
      </c>
      <c r="E111" s="10">
        <v>16.17</v>
      </c>
      <c r="F111" s="10">
        <v>8</v>
      </c>
      <c r="G111" s="11">
        <v>8</v>
      </c>
      <c r="H111" s="32">
        <f t="shared" si="3"/>
        <v>129.6</v>
      </c>
      <c r="I111" s="33"/>
    </row>
    <row r="112" s="21" customFormat="1" ht="17" customHeight="1" spans="1:9">
      <c r="A112" s="11">
        <v>109</v>
      </c>
      <c r="B112" s="10" t="s">
        <v>171</v>
      </c>
      <c r="C112" s="10" t="s">
        <v>22</v>
      </c>
      <c r="D112" s="10">
        <v>26</v>
      </c>
      <c r="E112" s="10">
        <v>8.9</v>
      </c>
      <c r="F112" s="10">
        <v>26</v>
      </c>
      <c r="G112" s="11">
        <f>F112-5.2-8-4</f>
        <v>8.8</v>
      </c>
      <c r="H112" s="32">
        <f t="shared" si="3"/>
        <v>142.56</v>
      </c>
      <c r="I112" s="33"/>
    </row>
    <row r="113" s="21" customFormat="1" ht="17" customHeight="1" spans="1:9">
      <c r="A113" s="11">
        <v>110</v>
      </c>
      <c r="B113" s="10" t="s">
        <v>172</v>
      </c>
      <c r="C113" s="10" t="s">
        <v>22</v>
      </c>
      <c r="D113" s="10">
        <v>46</v>
      </c>
      <c r="E113" s="10">
        <v>10.29</v>
      </c>
      <c r="F113" s="10">
        <v>46</v>
      </c>
      <c r="G113" s="11">
        <f>F113-4.4-4.5-4.3-4.3-6.9-11.4</f>
        <v>10.2</v>
      </c>
      <c r="H113" s="32">
        <f t="shared" si="3"/>
        <v>165.24</v>
      </c>
      <c r="I113" s="33"/>
    </row>
    <row r="114" s="21" customFormat="1" ht="17" customHeight="1" spans="1:9">
      <c r="A114" s="11">
        <v>111</v>
      </c>
      <c r="B114" s="10" t="s">
        <v>173</v>
      </c>
      <c r="C114" s="10" t="s">
        <v>22</v>
      </c>
      <c r="D114" s="10">
        <v>16</v>
      </c>
      <c r="E114" s="10">
        <v>16.13</v>
      </c>
      <c r="F114" s="10">
        <v>16</v>
      </c>
      <c r="G114" s="11">
        <v>16</v>
      </c>
      <c r="H114" s="32">
        <f t="shared" si="3"/>
        <v>259.2</v>
      </c>
      <c r="I114" s="33"/>
    </row>
    <row r="115" s="21" customFormat="1" ht="17" customHeight="1" spans="1:9">
      <c r="A115" s="11">
        <v>112</v>
      </c>
      <c r="B115" s="10" t="s">
        <v>174</v>
      </c>
      <c r="C115" s="10" t="s">
        <v>22</v>
      </c>
      <c r="D115" s="10">
        <v>13</v>
      </c>
      <c r="E115" s="10">
        <v>7.41</v>
      </c>
      <c r="F115" s="10">
        <v>13</v>
      </c>
      <c r="G115" s="11">
        <v>7.41</v>
      </c>
      <c r="H115" s="32">
        <f t="shared" si="3"/>
        <v>120.042</v>
      </c>
      <c r="I115" s="33"/>
    </row>
    <row r="116" s="21" customFormat="1" ht="17" customHeight="1" spans="1:9">
      <c r="A116" s="11">
        <v>113</v>
      </c>
      <c r="B116" s="10" t="s">
        <v>175</v>
      </c>
      <c r="C116" s="10" t="s">
        <v>22</v>
      </c>
      <c r="D116" s="10">
        <v>20</v>
      </c>
      <c r="E116" s="10">
        <v>7.17</v>
      </c>
      <c r="F116" s="10">
        <v>20</v>
      </c>
      <c r="G116" s="11">
        <f>F116-13</f>
        <v>7</v>
      </c>
      <c r="H116" s="32">
        <f t="shared" si="3"/>
        <v>113.4</v>
      </c>
      <c r="I116" s="33"/>
    </row>
    <row r="117" s="21" customFormat="1" ht="17" customHeight="1" spans="1:9">
      <c r="A117" s="11">
        <v>114</v>
      </c>
      <c r="B117" s="10" t="s">
        <v>176</v>
      </c>
      <c r="C117" s="10" t="s">
        <v>22</v>
      </c>
      <c r="D117" s="10">
        <v>13.4</v>
      </c>
      <c r="E117" s="10">
        <v>13.46</v>
      </c>
      <c r="F117" s="10">
        <v>13.4</v>
      </c>
      <c r="G117" s="11">
        <v>13.4</v>
      </c>
      <c r="H117" s="32">
        <f t="shared" si="3"/>
        <v>217.08</v>
      </c>
      <c r="I117" s="33"/>
    </row>
    <row r="118" s="21" customFormat="1" ht="17" customHeight="1" spans="1:9">
      <c r="A118" s="11">
        <v>115</v>
      </c>
      <c r="B118" s="10" t="s">
        <v>177</v>
      </c>
      <c r="C118" s="10" t="s">
        <v>22</v>
      </c>
      <c r="D118" s="10">
        <v>53.7</v>
      </c>
      <c r="E118" s="10">
        <v>8.37</v>
      </c>
      <c r="F118" s="10">
        <v>53.7</v>
      </c>
      <c r="G118" s="11">
        <f>F118-9.25-9.95-8.45-13.51-4.17</f>
        <v>8.37</v>
      </c>
      <c r="H118" s="32">
        <f t="shared" si="3"/>
        <v>135.594</v>
      </c>
      <c r="I118" s="33"/>
    </row>
    <row r="119" s="21" customFormat="1" ht="17" customHeight="1" spans="1:9">
      <c r="A119" s="11">
        <v>116</v>
      </c>
      <c r="B119" s="10" t="s">
        <v>178</v>
      </c>
      <c r="C119" s="10" t="s">
        <v>22</v>
      </c>
      <c r="D119" s="10">
        <v>13.5</v>
      </c>
      <c r="E119" s="10">
        <v>13.55</v>
      </c>
      <c r="F119" s="10">
        <v>13.5</v>
      </c>
      <c r="G119" s="10">
        <v>13.5</v>
      </c>
      <c r="H119" s="32">
        <f t="shared" si="3"/>
        <v>218.7</v>
      </c>
      <c r="I119" s="33"/>
    </row>
    <row r="120" s="21" customFormat="1" ht="17" customHeight="1" spans="1:9">
      <c r="A120" s="11">
        <v>117</v>
      </c>
      <c r="B120" s="10" t="s">
        <v>179</v>
      </c>
      <c r="C120" s="10" t="s">
        <v>22</v>
      </c>
      <c r="D120" s="10">
        <v>15.5</v>
      </c>
      <c r="E120" s="10">
        <v>15.58</v>
      </c>
      <c r="F120" s="10">
        <v>15.5</v>
      </c>
      <c r="G120" s="10">
        <v>15.5</v>
      </c>
      <c r="H120" s="32">
        <f t="shared" si="3"/>
        <v>251.1</v>
      </c>
      <c r="I120" s="33"/>
    </row>
    <row r="121" s="21" customFormat="1" ht="17" customHeight="1" spans="1:9">
      <c r="A121" s="11">
        <v>118</v>
      </c>
      <c r="B121" s="10" t="s">
        <v>180</v>
      </c>
      <c r="C121" s="10" t="s">
        <v>22</v>
      </c>
      <c r="D121" s="10">
        <v>17.8</v>
      </c>
      <c r="E121" s="10">
        <v>12.96</v>
      </c>
      <c r="F121" s="10">
        <v>17.8</v>
      </c>
      <c r="G121" s="11">
        <v>12.96</v>
      </c>
      <c r="H121" s="32">
        <f t="shared" si="3"/>
        <v>209.952</v>
      </c>
      <c r="I121" s="33"/>
    </row>
    <row r="122" s="21" customFormat="1" ht="17" customHeight="1" spans="1:9">
      <c r="A122" s="11">
        <v>119</v>
      </c>
      <c r="B122" s="10" t="s">
        <v>181</v>
      </c>
      <c r="C122" s="10" t="s">
        <v>22</v>
      </c>
      <c r="D122" s="10">
        <v>27</v>
      </c>
      <c r="E122" s="10">
        <v>28.01</v>
      </c>
      <c r="F122" s="10">
        <v>27</v>
      </c>
      <c r="G122" s="10">
        <v>27</v>
      </c>
      <c r="H122" s="32">
        <f t="shared" si="3"/>
        <v>437.4</v>
      </c>
      <c r="I122" s="33"/>
    </row>
    <row r="123" s="21" customFormat="1" ht="17" customHeight="1" spans="1:9">
      <c r="A123" s="11">
        <v>120</v>
      </c>
      <c r="B123" s="10" t="s">
        <v>182</v>
      </c>
      <c r="C123" s="10" t="s">
        <v>22</v>
      </c>
      <c r="D123" s="10">
        <v>5.7</v>
      </c>
      <c r="E123" s="10">
        <v>5.74</v>
      </c>
      <c r="F123" s="10">
        <v>5.7</v>
      </c>
      <c r="G123" s="10">
        <v>5.7</v>
      </c>
      <c r="H123" s="32">
        <f t="shared" si="3"/>
        <v>92.34</v>
      </c>
      <c r="I123" s="33"/>
    </row>
    <row r="124" s="21" customFormat="1" ht="17" customHeight="1" spans="1:9">
      <c r="A124" s="11">
        <v>121</v>
      </c>
      <c r="B124" s="10" t="s">
        <v>183</v>
      </c>
      <c r="C124" s="10" t="s">
        <v>22</v>
      </c>
      <c r="D124" s="10">
        <v>14</v>
      </c>
      <c r="E124" s="10">
        <v>15.18</v>
      </c>
      <c r="F124" s="10">
        <v>14</v>
      </c>
      <c r="G124" s="10">
        <v>14</v>
      </c>
      <c r="H124" s="32">
        <f t="shared" si="3"/>
        <v>226.8</v>
      </c>
      <c r="I124" s="33"/>
    </row>
    <row r="125" s="21" customFormat="1" ht="17" customHeight="1" spans="1:9">
      <c r="A125" s="11">
        <v>122</v>
      </c>
      <c r="B125" s="10" t="s">
        <v>184</v>
      </c>
      <c r="C125" s="10" t="s">
        <v>22</v>
      </c>
      <c r="D125" s="10">
        <v>81</v>
      </c>
      <c r="E125" s="10">
        <v>10</v>
      </c>
      <c r="F125" s="10">
        <v>81</v>
      </c>
      <c r="G125" s="11">
        <v>10</v>
      </c>
      <c r="H125" s="32">
        <f t="shared" si="3"/>
        <v>162</v>
      </c>
      <c r="I125" s="33"/>
    </row>
    <row r="126" s="21" customFormat="1" ht="17" customHeight="1" spans="1:9">
      <c r="A126" s="11">
        <v>123</v>
      </c>
      <c r="B126" s="10" t="s">
        <v>185</v>
      </c>
      <c r="C126" s="10" t="s">
        <v>22</v>
      </c>
      <c r="D126" s="10">
        <v>20</v>
      </c>
      <c r="E126" s="10">
        <v>9.48</v>
      </c>
      <c r="F126" s="10">
        <v>20</v>
      </c>
      <c r="G126" s="11">
        <f>F126-11</f>
        <v>9</v>
      </c>
      <c r="H126" s="32">
        <f t="shared" si="3"/>
        <v>145.8</v>
      </c>
      <c r="I126" s="33"/>
    </row>
    <row r="127" s="21" customFormat="1" ht="17" customHeight="1" spans="1:9">
      <c r="A127" s="11">
        <v>124</v>
      </c>
      <c r="B127" s="10" t="s">
        <v>186</v>
      </c>
      <c r="C127" s="10" t="s">
        <v>22</v>
      </c>
      <c r="D127" s="10">
        <v>89.6</v>
      </c>
      <c r="E127" s="10">
        <v>11.41</v>
      </c>
      <c r="F127" s="10">
        <v>89.6</v>
      </c>
      <c r="G127" s="11">
        <f>F127-15.4-8-15.3-19.6-15.7-4.2</f>
        <v>11.4</v>
      </c>
      <c r="H127" s="32">
        <f t="shared" si="3"/>
        <v>184.68</v>
      </c>
      <c r="I127" s="33"/>
    </row>
    <row r="128" s="21" customFormat="1" ht="17" customHeight="1" spans="1:9">
      <c r="A128" s="11">
        <v>125</v>
      </c>
      <c r="B128" s="10" t="s">
        <v>187</v>
      </c>
      <c r="C128" s="10" t="s">
        <v>22</v>
      </c>
      <c r="D128" s="10">
        <v>14</v>
      </c>
      <c r="E128" s="10">
        <v>15.41</v>
      </c>
      <c r="F128" s="10">
        <v>14</v>
      </c>
      <c r="G128" s="10">
        <v>14</v>
      </c>
      <c r="H128" s="32">
        <f t="shared" si="3"/>
        <v>226.8</v>
      </c>
      <c r="I128" s="33"/>
    </row>
    <row r="129" s="21" customFormat="1" ht="17" customHeight="1" spans="1:9">
      <c r="A129" s="11">
        <v>126</v>
      </c>
      <c r="B129" s="10" t="s">
        <v>188</v>
      </c>
      <c r="C129" s="10" t="s">
        <v>22</v>
      </c>
      <c r="D129" s="10">
        <v>5</v>
      </c>
      <c r="E129" s="10">
        <v>14.02</v>
      </c>
      <c r="F129" s="10">
        <v>5</v>
      </c>
      <c r="G129" s="10">
        <v>5</v>
      </c>
      <c r="H129" s="32">
        <f t="shared" si="3"/>
        <v>81</v>
      </c>
      <c r="I129" s="33"/>
    </row>
    <row r="130" s="21" customFormat="1" ht="17" customHeight="1" spans="1:9">
      <c r="A130" s="11">
        <v>127</v>
      </c>
      <c r="B130" s="10" t="s">
        <v>189</v>
      </c>
      <c r="C130" s="10" t="s">
        <v>22</v>
      </c>
      <c r="D130" s="10">
        <v>13</v>
      </c>
      <c r="E130" s="10">
        <v>23.23</v>
      </c>
      <c r="F130" s="10">
        <v>13</v>
      </c>
      <c r="G130" s="10">
        <v>13</v>
      </c>
      <c r="H130" s="32">
        <f t="shared" si="3"/>
        <v>210.6</v>
      </c>
      <c r="I130" s="33"/>
    </row>
    <row r="131" s="21" customFormat="1" ht="17" customHeight="1" spans="1:9">
      <c r="A131" s="11">
        <v>128</v>
      </c>
      <c r="B131" s="10" t="s">
        <v>190</v>
      </c>
      <c r="C131" s="10" t="s">
        <v>22</v>
      </c>
      <c r="D131" s="10">
        <v>18.9</v>
      </c>
      <c r="E131" s="10">
        <v>18.99</v>
      </c>
      <c r="F131" s="10">
        <v>18.9</v>
      </c>
      <c r="G131" s="11">
        <v>18.9</v>
      </c>
      <c r="H131" s="32">
        <f t="shared" si="3"/>
        <v>306.18</v>
      </c>
      <c r="I131" s="33"/>
    </row>
    <row r="132" s="21" customFormat="1" ht="17" customHeight="1" spans="1:9">
      <c r="A132" s="11">
        <v>129</v>
      </c>
      <c r="B132" s="10" t="s">
        <v>191</v>
      </c>
      <c r="C132" s="10" t="s">
        <v>22</v>
      </c>
      <c r="D132" s="10">
        <v>14</v>
      </c>
      <c r="E132" s="10">
        <v>14.93</v>
      </c>
      <c r="F132" s="10">
        <v>14</v>
      </c>
      <c r="G132" s="10">
        <v>14</v>
      </c>
      <c r="H132" s="32">
        <f t="shared" si="3"/>
        <v>226.8</v>
      </c>
      <c r="I132" s="33"/>
    </row>
    <row r="133" s="21" customFormat="1" ht="17" customHeight="1" spans="1:9">
      <c r="A133" s="11">
        <v>130</v>
      </c>
      <c r="B133" s="10" t="s">
        <v>192</v>
      </c>
      <c r="C133" s="10" t="s">
        <v>22</v>
      </c>
      <c r="D133" s="10">
        <v>6</v>
      </c>
      <c r="E133" s="10">
        <v>17.14</v>
      </c>
      <c r="F133" s="10">
        <v>6</v>
      </c>
      <c r="G133" s="10">
        <v>6</v>
      </c>
      <c r="H133" s="32">
        <f t="shared" ref="H133:H176" si="4">G133*16.2</f>
        <v>97.2</v>
      </c>
      <c r="I133" s="33"/>
    </row>
    <row r="134" s="21" customFormat="1" ht="17" customHeight="1" spans="1:9">
      <c r="A134" s="11">
        <v>131</v>
      </c>
      <c r="B134" s="10" t="s">
        <v>193</v>
      </c>
      <c r="C134" s="10" t="s">
        <v>22</v>
      </c>
      <c r="D134" s="10">
        <v>14.9</v>
      </c>
      <c r="E134" s="10">
        <v>14.92</v>
      </c>
      <c r="F134" s="10">
        <v>14.9</v>
      </c>
      <c r="G134" s="10">
        <v>14.9</v>
      </c>
      <c r="H134" s="32">
        <f t="shared" si="4"/>
        <v>241.38</v>
      </c>
      <c r="I134" s="33"/>
    </row>
    <row r="135" s="21" customFormat="1" ht="17" customHeight="1" spans="1:9">
      <c r="A135" s="11">
        <v>132</v>
      </c>
      <c r="B135" s="10" t="s">
        <v>194</v>
      </c>
      <c r="C135" s="10" t="s">
        <v>22</v>
      </c>
      <c r="D135" s="10">
        <v>13</v>
      </c>
      <c r="E135" s="10">
        <v>13.1</v>
      </c>
      <c r="F135" s="10">
        <v>13</v>
      </c>
      <c r="G135" s="10">
        <v>6.5</v>
      </c>
      <c r="H135" s="32">
        <f t="shared" si="4"/>
        <v>105.3</v>
      </c>
      <c r="I135" s="33"/>
    </row>
    <row r="136" s="21" customFormat="1" ht="17" customHeight="1" spans="1:9">
      <c r="A136" s="11">
        <v>133</v>
      </c>
      <c r="B136" s="10" t="s">
        <v>195</v>
      </c>
      <c r="C136" s="10" t="s">
        <v>22</v>
      </c>
      <c r="D136" s="10">
        <v>4.7</v>
      </c>
      <c r="E136" s="10">
        <v>4.73</v>
      </c>
      <c r="F136" s="10">
        <v>4.7</v>
      </c>
      <c r="G136" s="10">
        <v>4.7</v>
      </c>
      <c r="H136" s="32">
        <f t="shared" si="4"/>
        <v>76.14</v>
      </c>
      <c r="I136" s="33"/>
    </row>
    <row r="137" s="21" customFormat="1" ht="17" customHeight="1" spans="1:9">
      <c r="A137" s="11">
        <v>134</v>
      </c>
      <c r="B137" s="10" t="s">
        <v>196</v>
      </c>
      <c r="C137" s="10" t="s">
        <v>22</v>
      </c>
      <c r="D137" s="10">
        <v>15.9</v>
      </c>
      <c r="E137" s="10">
        <v>15.92</v>
      </c>
      <c r="F137" s="10">
        <v>15.9</v>
      </c>
      <c r="G137" s="10">
        <v>15.9</v>
      </c>
      <c r="H137" s="32">
        <f t="shared" si="4"/>
        <v>257.58</v>
      </c>
      <c r="I137" s="33"/>
    </row>
    <row r="138" s="21" customFormat="1" ht="17" customHeight="1" spans="1:9">
      <c r="A138" s="11">
        <v>135</v>
      </c>
      <c r="B138" s="10" t="s">
        <v>197</v>
      </c>
      <c r="C138" s="10" t="s">
        <v>22</v>
      </c>
      <c r="D138" s="10">
        <v>13.5</v>
      </c>
      <c r="E138" s="10">
        <v>13.53</v>
      </c>
      <c r="F138" s="10">
        <v>13.5</v>
      </c>
      <c r="G138" s="10">
        <v>13.5</v>
      </c>
      <c r="H138" s="32">
        <f t="shared" si="4"/>
        <v>218.7</v>
      </c>
      <c r="I138" s="33"/>
    </row>
    <row r="139" s="21" customFormat="1" ht="17" customHeight="1" spans="1:9">
      <c r="A139" s="11">
        <v>136</v>
      </c>
      <c r="B139" s="10" t="s">
        <v>198</v>
      </c>
      <c r="C139" s="10" t="s">
        <v>22</v>
      </c>
      <c r="D139" s="10">
        <v>20</v>
      </c>
      <c r="E139" s="10">
        <v>13.78</v>
      </c>
      <c r="F139" s="10">
        <v>20</v>
      </c>
      <c r="G139" s="11">
        <f>F139-7</f>
        <v>13</v>
      </c>
      <c r="H139" s="32">
        <f t="shared" si="4"/>
        <v>210.6</v>
      </c>
      <c r="I139" s="33"/>
    </row>
    <row r="140" s="21" customFormat="1" ht="17" customHeight="1" spans="1:9">
      <c r="A140" s="11">
        <v>137</v>
      </c>
      <c r="B140" s="10" t="s">
        <v>199</v>
      </c>
      <c r="C140" s="10" t="s">
        <v>22</v>
      </c>
      <c r="D140" s="10">
        <v>8</v>
      </c>
      <c r="E140" s="10">
        <v>13.14</v>
      </c>
      <c r="F140" s="10">
        <v>8</v>
      </c>
      <c r="G140" s="10">
        <v>8</v>
      </c>
      <c r="H140" s="32">
        <f t="shared" si="4"/>
        <v>129.6</v>
      </c>
      <c r="I140" s="33"/>
    </row>
    <row r="141" s="21" customFormat="1" ht="17" customHeight="1" spans="1:9">
      <c r="A141" s="11">
        <v>138</v>
      </c>
      <c r="B141" s="10" t="s">
        <v>200</v>
      </c>
      <c r="C141" s="10" t="s">
        <v>22</v>
      </c>
      <c r="D141" s="10">
        <v>16</v>
      </c>
      <c r="E141" s="10">
        <v>17.2</v>
      </c>
      <c r="F141" s="10">
        <v>16</v>
      </c>
      <c r="G141" s="10">
        <v>16</v>
      </c>
      <c r="H141" s="32">
        <f t="shared" si="4"/>
        <v>259.2</v>
      </c>
      <c r="I141" s="33"/>
    </row>
    <row r="142" s="21" customFormat="1" ht="17" customHeight="1" spans="1:9">
      <c r="A142" s="11">
        <v>139</v>
      </c>
      <c r="B142" s="10" t="s">
        <v>201</v>
      </c>
      <c r="C142" s="10" t="s">
        <v>22</v>
      </c>
      <c r="D142" s="10">
        <v>15</v>
      </c>
      <c r="E142" s="10">
        <v>16.25</v>
      </c>
      <c r="F142" s="10">
        <v>15</v>
      </c>
      <c r="G142" s="11">
        <v>15</v>
      </c>
      <c r="H142" s="32">
        <f t="shared" si="4"/>
        <v>243</v>
      </c>
      <c r="I142" s="33"/>
    </row>
    <row r="143" s="21" customFormat="1" ht="17" customHeight="1" spans="1:9">
      <c r="A143" s="11">
        <v>140</v>
      </c>
      <c r="B143" s="10" t="s">
        <v>202</v>
      </c>
      <c r="C143" s="10" t="s">
        <v>22</v>
      </c>
      <c r="D143" s="10">
        <v>19.8</v>
      </c>
      <c r="E143" s="10">
        <v>7.9</v>
      </c>
      <c r="F143" s="10">
        <v>19.8</v>
      </c>
      <c r="G143" s="11">
        <f>F143-11.9</f>
        <v>7.9</v>
      </c>
      <c r="H143" s="32">
        <f t="shared" si="4"/>
        <v>127.98</v>
      </c>
      <c r="I143" s="33"/>
    </row>
    <row r="144" s="21" customFormat="1" ht="17" customHeight="1" spans="1:9">
      <c r="A144" s="11">
        <v>141</v>
      </c>
      <c r="B144" s="10" t="s">
        <v>203</v>
      </c>
      <c r="C144" s="10" t="s">
        <v>22</v>
      </c>
      <c r="D144" s="10">
        <v>49.7</v>
      </c>
      <c r="E144" s="10">
        <v>19.72</v>
      </c>
      <c r="F144" s="10">
        <v>49.7</v>
      </c>
      <c r="G144" s="11">
        <v>19.72</v>
      </c>
      <c r="H144" s="32">
        <f t="shared" si="4"/>
        <v>319.464</v>
      </c>
      <c r="I144" s="33"/>
    </row>
    <row r="145" s="21" customFormat="1" ht="17" customHeight="1" spans="1:9">
      <c r="A145" s="11">
        <v>142</v>
      </c>
      <c r="B145" s="10" t="s">
        <v>204</v>
      </c>
      <c r="C145" s="10" t="s">
        <v>22</v>
      </c>
      <c r="D145" s="10">
        <v>45</v>
      </c>
      <c r="E145" s="10">
        <v>7.29</v>
      </c>
      <c r="F145" s="10">
        <v>45</v>
      </c>
      <c r="G145" s="11">
        <f>F145-6.2-8-5.7-7.7-9.17-1</f>
        <v>7.23</v>
      </c>
      <c r="H145" s="32">
        <f t="shared" si="4"/>
        <v>117.126</v>
      </c>
      <c r="I145" s="33"/>
    </row>
    <row r="146" s="21" customFormat="1" ht="17" customHeight="1" spans="1:9">
      <c r="A146" s="11">
        <v>143</v>
      </c>
      <c r="B146" s="10" t="s">
        <v>205</v>
      </c>
      <c r="C146" s="10" t="s">
        <v>22</v>
      </c>
      <c r="D146" s="10">
        <v>10</v>
      </c>
      <c r="E146" s="10">
        <v>9.99</v>
      </c>
      <c r="F146" s="10">
        <v>10</v>
      </c>
      <c r="G146" s="11">
        <v>9.99</v>
      </c>
      <c r="H146" s="32">
        <f t="shared" si="4"/>
        <v>161.838</v>
      </c>
      <c r="I146" s="33"/>
    </row>
    <row r="147" s="21" customFormat="1" ht="17" customHeight="1" spans="1:9">
      <c r="A147" s="11">
        <v>144</v>
      </c>
      <c r="B147" s="10" t="s">
        <v>206</v>
      </c>
      <c r="C147" s="10" t="s">
        <v>22</v>
      </c>
      <c r="D147" s="10">
        <v>21</v>
      </c>
      <c r="E147" s="10">
        <v>17.44</v>
      </c>
      <c r="F147" s="10">
        <v>21</v>
      </c>
      <c r="G147" s="11">
        <v>17.44</v>
      </c>
      <c r="H147" s="32">
        <f t="shared" si="4"/>
        <v>282.528</v>
      </c>
      <c r="I147" s="33"/>
    </row>
    <row r="148" s="21" customFormat="1" ht="17" customHeight="1" spans="1:9">
      <c r="A148" s="11">
        <v>145</v>
      </c>
      <c r="B148" s="10" t="s">
        <v>207</v>
      </c>
      <c r="C148" s="10" t="s">
        <v>22</v>
      </c>
      <c r="D148" s="10">
        <v>14.8</v>
      </c>
      <c r="E148" s="10">
        <v>14.81</v>
      </c>
      <c r="F148" s="10">
        <v>14.8</v>
      </c>
      <c r="G148" s="11">
        <v>14.8</v>
      </c>
      <c r="H148" s="32">
        <f t="shared" si="4"/>
        <v>239.76</v>
      </c>
      <c r="I148" s="33"/>
    </row>
    <row r="149" s="21" customFormat="1" ht="17" customHeight="1" spans="1:9">
      <c r="A149" s="11">
        <v>146</v>
      </c>
      <c r="B149" s="10" t="s">
        <v>208</v>
      </c>
      <c r="C149" s="10" t="s">
        <v>22</v>
      </c>
      <c r="D149" s="10">
        <v>15.7</v>
      </c>
      <c r="E149" s="10">
        <v>7.88</v>
      </c>
      <c r="F149" s="10">
        <v>15.7</v>
      </c>
      <c r="G149" s="11">
        <f>F149-7.9</f>
        <v>7.8</v>
      </c>
      <c r="H149" s="32">
        <f t="shared" si="4"/>
        <v>126.36</v>
      </c>
      <c r="I149" s="33"/>
    </row>
    <row r="150" s="21" customFormat="1" ht="17" customHeight="1" spans="1:9">
      <c r="A150" s="11">
        <v>147</v>
      </c>
      <c r="B150" s="10" t="s">
        <v>209</v>
      </c>
      <c r="C150" s="10" t="s">
        <v>22</v>
      </c>
      <c r="D150" s="10">
        <v>14.3</v>
      </c>
      <c r="E150" s="10">
        <v>14.37</v>
      </c>
      <c r="F150" s="10">
        <v>14.3</v>
      </c>
      <c r="G150" s="11">
        <v>14.3</v>
      </c>
      <c r="H150" s="32">
        <f t="shared" si="4"/>
        <v>231.66</v>
      </c>
      <c r="I150" s="33"/>
    </row>
    <row r="151" s="21" customFormat="1" ht="17" customHeight="1" spans="1:9">
      <c r="A151" s="11">
        <v>148</v>
      </c>
      <c r="B151" s="10" t="s">
        <v>210</v>
      </c>
      <c r="C151" s="10" t="s">
        <v>22</v>
      </c>
      <c r="D151" s="10">
        <v>21</v>
      </c>
      <c r="E151" s="10">
        <v>18.58</v>
      </c>
      <c r="F151" s="10">
        <v>21</v>
      </c>
      <c r="G151" s="11">
        <f>F151-3</f>
        <v>18</v>
      </c>
      <c r="H151" s="32">
        <f t="shared" si="4"/>
        <v>291.6</v>
      </c>
      <c r="I151" s="33"/>
    </row>
    <row r="152" s="21" customFormat="1" ht="17" customHeight="1" spans="1:9">
      <c r="A152" s="11">
        <v>149</v>
      </c>
      <c r="B152" s="10" t="s">
        <v>211</v>
      </c>
      <c r="C152" s="10" t="s">
        <v>22</v>
      </c>
      <c r="D152" s="10">
        <v>16.5</v>
      </c>
      <c r="E152" s="10">
        <v>16.52</v>
      </c>
      <c r="F152" s="10">
        <v>16.5</v>
      </c>
      <c r="G152" s="11">
        <v>16.5</v>
      </c>
      <c r="H152" s="32">
        <f t="shared" si="4"/>
        <v>267.3</v>
      </c>
      <c r="I152" s="33"/>
    </row>
    <row r="153" s="21" customFormat="1" ht="17" customHeight="1" spans="1:9">
      <c r="A153" s="11">
        <v>150</v>
      </c>
      <c r="B153" s="10" t="s">
        <v>212</v>
      </c>
      <c r="C153" s="10" t="s">
        <v>22</v>
      </c>
      <c r="D153" s="10">
        <v>10</v>
      </c>
      <c r="E153" s="10">
        <v>10.06</v>
      </c>
      <c r="F153" s="10">
        <v>10</v>
      </c>
      <c r="G153" s="10">
        <v>10</v>
      </c>
      <c r="H153" s="32">
        <f t="shared" si="4"/>
        <v>162</v>
      </c>
      <c r="I153" s="33"/>
    </row>
    <row r="154" s="21" customFormat="1" ht="17" customHeight="1" spans="1:9">
      <c r="A154" s="11">
        <v>151</v>
      </c>
      <c r="B154" s="10" t="s">
        <v>213</v>
      </c>
      <c r="C154" s="10" t="s">
        <v>22</v>
      </c>
      <c r="D154" s="10">
        <v>6</v>
      </c>
      <c r="E154" s="10">
        <v>9.19</v>
      </c>
      <c r="F154" s="10">
        <v>6</v>
      </c>
      <c r="G154" s="10">
        <v>6</v>
      </c>
      <c r="H154" s="32">
        <f t="shared" si="4"/>
        <v>97.2</v>
      </c>
      <c r="I154" s="33"/>
    </row>
    <row r="155" s="21" customFormat="1" ht="17" customHeight="1" spans="1:9">
      <c r="A155" s="11">
        <v>152</v>
      </c>
      <c r="B155" s="10" t="s">
        <v>214</v>
      </c>
      <c r="C155" s="10" t="s">
        <v>22</v>
      </c>
      <c r="D155" s="10">
        <v>12</v>
      </c>
      <c r="E155" s="10">
        <v>11.98</v>
      </c>
      <c r="F155" s="10">
        <v>12</v>
      </c>
      <c r="G155" s="10">
        <v>11.98</v>
      </c>
      <c r="H155" s="32">
        <f t="shared" si="4"/>
        <v>194.076</v>
      </c>
      <c r="I155" s="33"/>
    </row>
    <row r="156" s="21" customFormat="1" ht="17" customHeight="1" spans="1:9">
      <c r="A156" s="11">
        <v>153</v>
      </c>
      <c r="B156" s="10" t="s">
        <v>215</v>
      </c>
      <c r="C156" s="10" t="s">
        <v>22</v>
      </c>
      <c r="D156" s="10">
        <v>4</v>
      </c>
      <c r="E156" s="10">
        <v>9.14</v>
      </c>
      <c r="F156" s="10">
        <v>4</v>
      </c>
      <c r="G156" s="10">
        <v>4</v>
      </c>
      <c r="H156" s="32">
        <f t="shared" si="4"/>
        <v>64.8</v>
      </c>
      <c r="I156" s="33"/>
    </row>
    <row r="157" s="21" customFormat="1" ht="17" customHeight="1" spans="1:9">
      <c r="A157" s="11">
        <v>154</v>
      </c>
      <c r="B157" s="10" t="s">
        <v>216</v>
      </c>
      <c r="C157" s="10" t="s">
        <v>22</v>
      </c>
      <c r="D157" s="10">
        <v>10</v>
      </c>
      <c r="E157" s="10">
        <v>14.82</v>
      </c>
      <c r="F157" s="10">
        <v>10</v>
      </c>
      <c r="G157" s="11">
        <v>10</v>
      </c>
      <c r="H157" s="32">
        <f t="shared" si="4"/>
        <v>162</v>
      </c>
      <c r="I157" s="33"/>
    </row>
    <row r="158" s="21" customFormat="1" ht="17" customHeight="1" spans="1:9">
      <c r="A158" s="11">
        <v>155</v>
      </c>
      <c r="B158" s="10" t="s">
        <v>217</v>
      </c>
      <c r="C158" s="10" t="s">
        <v>22</v>
      </c>
      <c r="D158" s="10">
        <v>13.6</v>
      </c>
      <c r="E158" s="10">
        <v>13.66</v>
      </c>
      <c r="F158" s="10">
        <v>13.6</v>
      </c>
      <c r="G158" s="11">
        <v>13.6</v>
      </c>
      <c r="H158" s="32">
        <f t="shared" si="4"/>
        <v>220.32</v>
      </c>
      <c r="I158" s="33"/>
    </row>
    <row r="159" s="21" customFormat="1" ht="17" customHeight="1" spans="1:9">
      <c r="A159" s="11">
        <v>156</v>
      </c>
      <c r="B159" s="10" t="s">
        <v>218</v>
      </c>
      <c r="C159" s="10" t="s">
        <v>22</v>
      </c>
      <c r="D159" s="10">
        <v>7.7</v>
      </c>
      <c r="E159" s="10">
        <v>7.74</v>
      </c>
      <c r="F159" s="10">
        <v>7.7</v>
      </c>
      <c r="G159" s="11">
        <v>7.7</v>
      </c>
      <c r="H159" s="32">
        <f t="shared" si="4"/>
        <v>124.74</v>
      </c>
      <c r="I159" s="33"/>
    </row>
    <row r="160" s="21" customFormat="1" ht="17" customHeight="1" spans="1:9">
      <c r="A160" s="11">
        <v>157</v>
      </c>
      <c r="B160" s="10" t="s">
        <v>219</v>
      </c>
      <c r="C160" s="10" t="s">
        <v>22</v>
      </c>
      <c r="D160" s="10">
        <v>16</v>
      </c>
      <c r="E160" s="10">
        <v>6.92</v>
      </c>
      <c r="F160" s="10">
        <v>16</v>
      </c>
      <c r="G160" s="11">
        <f>F160-10</f>
        <v>6</v>
      </c>
      <c r="H160" s="32">
        <f t="shared" si="4"/>
        <v>97.2</v>
      </c>
      <c r="I160" s="33"/>
    </row>
    <row r="161" s="21" customFormat="1" ht="17" customHeight="1" spans="1:9">
      <c r="A161" s="11">
        <v>158</v>
      </c>
      <c r="B161" s="10" t="s">
        <v>220</v>
      </c>
      <c r="C161" s="10" t="s">
        <v>22</v>
      </c>
      <c r="D161" s="10">
        <v>55.1</v>
      </c>
      <c r="E161" s="10">
        <v>12.16</v>
      </c>
      <c r="F161" s="10">
        <v>55.1</v>
      </c>
      <c r="G161" s="11">
        <f>F161-9.9-10-11-12.1</f>
        <v>12.1</v>
      </c>
      <c r="H161" s="32">
        <f t="shared" si="4"/>
        <v>196.02</v>
      </c>
      <c r="I161" s="33"/>
    </row>
    <row r="162" s="21" customFormat="1" ht="17" customHeight="1" spans="1:9">
      <c r="A162" s="11">
        <v>159</v>
      </c>
      <c r="B162" s="10" t="s">
        <v>221</v>
      </c>
      <c r="C162" s="10" t="s">
        <v>22</v>
      </c>
      <c r="D162" s="10">
        <v>4</v>
      </c>
      <c r="E162" s="10">
        <v>4.04</v>
      </c>
      <c r="F162" s="10">
        <v>4</v>
      </c>
      <c r="G162" s="11">
        <v>4</v>
      </c>
      <c r="H162" s="32">
        <f t="shared" si="4"/>
        <v>64.8</v>
      </c>
      <c r="I162" s="33"/>
    </row>
    <row r="163" s="21" customFormat="1" ht="17" customHeight="1" spans="1:9">
      <c r="A163" s="11">
        <v>160</v>
      </c>
      <c r="B163" s="10" t="s">
        <v>222</v>
      </c>
      <c r="C163" s="10" t="s">
        <v>22</v>
      </c>
      <c r="D163" s="10">
        <v>6.9</v>
      </c>
      <c r="E163" s="10">
        <v>6.93</v>
      </c>
      <c r="F163" s="10">
        <v>6.9</v>
      </c>
      <c r="G163" s="11">
        <v>6.9</v>
      </c>
      <c r="H163" s="32">
        <f t="shared" si="4"/>
        <v>111.78</v>
      </c>
      <c r="I163" s="33"/>
    </row>
    <row r="164" s="21" customFormat="1" ht="17" customHeight="1" spans="1:9">
      <c r="A164" s="11">
        <v>161</v>
      </c>
      <c r="B164" s="10" t="s">
        <v>223</v>
      </c>
      <c r="C164" s="10" t="s">
        <v>22</v>
      </c>
      <c r="D164" s="10">
        <v>14.3</v>
      </c>
      <c r="E164" s="10">
        <v>14.38</v>
      </c>
      <c r="F164" s="10">
        <v>14.3</v>
      </c>
      <c r="G164" s="10">
        <v>14.3</v>
      </c>
      <c r="H164" s="32">
        <f t="shared" si="4"/>
        <v>231.66</v>
      </c>
      <c r="I164" s="33"/>
    </row>
    <row r="165" s="21" customFormat="1" ht="17" customHeight="1" spans="1:9">
      <c r="A165" s="11">
        <v>162</v>
      </c>
      <c r="B165" s="10" t="s">
        <v>224</v>
      </c>
      <c r="C165" s="10" t="s">
        <v>22</v>
      </c>
      <c r="D165" s="10">
        <v>7.5</v>
      </c>
      <c r="E165" s="10">
        <v>7.52</v>
      </c>
      <c r="F165" s="10">
        <v>7.5</v>
      </c>
      <c r="G165" s="10">
        <v>7.5</v>
      </c>
      <c r="H165" s="32">
        <f t="shared" si="4"/>
        <v>121.5</v>
      </c>
      <c r="I165" s="33"/>
    </row>
    <row r="166" s="21" customFormat="1" ht="17" customHeight="1" spans="1:9">
      <c r="A166" s="11">
        <v>163</v>
      </c>
      <c r="B166" s="10" t="s">
        <v>225</v>
      </c>
      <c r="C166" s="10" t="s">
        <v>22</v>
      </c>
      <c r="D166" s="10">
        <v>11</v>
      </c>
      <c r="E166" s="10">
        <v>11.04</v>
      </c>
      <c r="F166" s="10">
        <v>11</v>
      </c>
      <c r="G166" s="10">
        <v>11</v>
      </c>
      <c r="H166" s="32">
        <f t="shared" si="4"/>
        <v>178.2</v>
      </c>
      <c r="I166" s="33"/>
    </row>
    <row r="167" s="21" customFormat="1" ht="17" customHeight="1" spans="1:9">
      <c r="A167" s="11">
        <v>164</v>
      </c>
      <c r="B167" s="10" t="s">
        <v>226</v>
      </c>
      <c r="C167" s="10" t="s">
        <v>22</v>
      </c>
      <c r="D167" s="10">
        <v>6</v>
      </c>
      <c r="E167" s="10">
        <v>6.23</v>
      </c>
      <c r="F167" s="10">
        <v>6</v>
      </c>
      <c r="G167" s="10">
        <v>6</v>
      </c>
      <c r="H167" s="32">
        <f t="shared" si="4"/>
        <v>97.2</v>
      </c>
      <c r="I167" s="33"/>
    </row>
    <row r="168" s="21" customFormat="1" ht="17" customHeight="1" spans="1:9">
      <c r="A168" s="11">
        <v>165</v>
      </c>
      <c r="B168" s="10" t="s">
        <v>227</v>
      </c>
      <c r="C168" s="10" t="s">
        <v>22</v>
      </c>
      <c r="D168" s="10">
        <v>11</v>
      </c>
      <c r="E168" s="10">
        <v>10.97</v>
      </c>
      <c r="F168" s="10">
        <v>11</v>
      </c>
      <c r="G168" s="11">
        <v>10.97</v>
      </c>
      <c r="H168" s="32">
        <f t="shared" si="4"/>
        <v>177.714</v>
      </c>
      <c r="I168" s="33"/>
    </row>
    <row r="169" s="21" customFormat="1" ht="17" customHeight="1" spans="1:9">
      <c r="A169" s="11">
        <v>166</v>
      </c>
      <c r="B169" s="10" t="s">
        <v>228</v>
      </c>
      <c r="C169" s="10" t="s">
        <v>22</v>
      </c>
      <c r="D169" s="10">
        <v>5.9</v>
      </c>
      <c r="E169" s="10">
        <v>5.9</v>
      </c>
      <c r="F169" s="10">
        <v>5.9</v>
      </c>
      <c r="G169" s="11">
        <v>5.9</v>
      </c>
      <c r="H169" s="32">
        <f t="shared" si="4"/>
        <v>95.58</v>
      </c>
      <c r="I169" s="33"/>
    </row>
    <row r="170" s="21" customFormat="1" ht="17" customHeight="1" spans="1:9">
      <c r="A170" s="11">
        <v>167</v>
      </c>
      <c r="B170" s="10" t="s">
        <v>229</v>
      </c>
      <c r="C170" s="10" t="s">
        <v>22</v>
      </c>
      <c r="D170" s="10">
        <v>5</v>
      </c>
      <c r="E170" s="10">
        <v>12.85</v>
      </c>
      <c r="F170" s="10">
        <v>5</v>
      </c>
      <c r="G170" s="10">
        <v>5</v>
      </c>
      <c r="H170" s="32">
        <f t="shared" si="4"/>
        <v>81</v>
      </c>
      <c r="I170" s="33"/>
    </row>
    <row r="171" s="21" customFormat="1" ht="17" customHeight="1" spans="1:9">
      <c r="A171" s="11">
        <v>168</v>
      </c>
      <c r="B171" s="10" t="s">
        <v>230</v>
      </c>
      <c r="C171" s="10" t="s">
        <v>22</v>
      </c>
      <c r="D171" s="10">
        <v>12.8</v>
      </c>
      <c r="E171" s="10">
        <v>12.87</v>
      </c>
      <c r="F171" s="10">
        <v>12.8</v>
      </c>
      <c r="G171" s="10">
        <v>12.8</v>
      </c>
      <c r="H171" s="32">
        <f t="shared" si="4"/>
        <v>207.36</v>
      </c>
      <c r="I171" s="33"/>
    </row>
    <row r="172" s="21" customFormat="1" ht="17" customHeight="1" spans="1:9">
      <c r="A172" s="11">
        <v>169</v>
      </c>
      <c r="B172" s="10" t="s">
        <v>231</v>
      </c>
      <c r="C172" s="10" t="s">
        <v>22</v>
      </c>
      <c r="D172" s="10">
        <v>19.8</v>
      </c>
      <c r="E172" s="10">
        <v>19.88</v>
      </c>
      <c r="F172" s="10">
        <v>19.8</v>
      </c>
      <c r="G172" s="11">
        <v>19.8</v>
      </c>
      <c r="H172" s="32">
        <f t="shared" si="4"/>
        <v>320.76</v>
      </c>
      <c r="I172" s="33"/>
    </row>
    <row r="173" s="21" customFormat="1" ht="17" customHeight="1" spans="1:9">
      <c r="A173" s="11">
        <v>170</v>
      </c>
      <c r="B173" s="10" t="s">
        <v>232</v>
      </c>
      <c r="C173" s="10" t="s">
        <v>22</v>
      </c>
      <c r="D173" s="10">
        <v>20.6</v>
      </c>
      <c r="E173" s="10">
        <v>20.66</v>
      </c>
      <c r="F173" s="10">
        <v>20.6</v>
      </c>
      <c r="G173" s="11">
        <v>20.6</v>
      </c>
      <c r="H173" s="32">
        <f t="shared" si="4"/>
        <v>333.72</v>
      </c>
      <c r="I173" s="33"/>
    </row>
    <row r="174" s="21" customFormat="1" ht="17" customHeight="1" spans="1:9">
      <c r="A174" s="11">
        <v>171</v>
      </c>
      <c r="B174" s="10" t="s">
        <v>233</v>
      </c>
      <c r="C174" s="10" t="s">
        <v>22</v>
      </c>
      <c r="D174" s="10">
        <v>17</v>
      </c>
      <c r="E174" s="10">
        <v>17.06</v>
      </c>
      <c r="F174" s="10">
        <v>17</v>
      </c>
      <c r="G174" s="11">
        <v>17</v>
      </c>
      <c r="H174" s="32">
        <f t="shared" si="4"/>
        <v>275.4</v>
      </c>
      <c r="I174" s="33"/>
    </row>
    <row r="175" s="21" customFormat="1" ht="17" customHeight="1" spans="1:9">
      <c r="A175" s="11">
        <v>172</v>
      </c>
      <c r="B175" s="10" t="s">
        <v>234</v>
      </c>
      <c r="C175" s="10" t="s">
        <v>22</v>
      </c>
      <c r="D175" s="10">
        <v>27.8</v>
      </c>
      <c r="E175" s="10">
        <v>14.75</v>
      </c>
      <c r="F175" s="10">
        <v>27.8</v>
      </c>
      <c r="G175" s="11">
        <f>F175-13.1</f>
        <v>14.7</v>
      </c>
      <c r="H175" s="32">
        <f t="shared" si="4"/>
        <v>238.14</v>
      </c>
      <c r="I175" s="33"/>
    </row>
    <row r="176" s="21" customFormat="1" ht="17" customHeight="1" spans="1:9">
      <c r="A176" s="11">
        <v>173</v>
      </c>
      <c r="B176" s="10" t="s">
        <v>235</v>
      </c>
      <c r="C176" s="10" t="s">
        <v>22</v>
      </c>
      <c r="D176" s="10">
        <v>16.3</v>
      </c>
      <c r="E176" s="10">
        <v>16.3</v>
      </c>
      <c r="F176" s="10">
        <v>16.3</v>
      </c>
      <c r="G176" s="11">
        <v>16.3</v>
      </c>
      <c r="H176" s="32">
        <f t="shared" si="4"/>
        <v>264.06</v>
      </c>
      <c r="I176" s="33"/>
    </row>
    <row r="177" s="21" customFormat="1" ht="17" customHeight="1" spans="1:9">
      <c r="A177" s="11">
        <v>174</v>
      </c>
      <c r="B177" s="10" t="s">
        <v>236</v>
      </c>
      <c r="C177" s="10" t="s">
        <v>22</v>
      </c>
      <c r="D177" s="10">
        <v>14</v>
      </c>
      <c r="E177" s="10">
        <v>7.28</v>
      </c>
      <c r="F177" s="10">
        <v>14</v>
      </c>
      <c r="G177" s="11">
        <f>F177-7</f>
        <v>7</v>
      </c>
      <c r="H177" s="32">
        <f t="shared" ref="H177:H202" si="5">G177*16.2</f>
        <v>113.4</v>
      </c>
      <c r="I177" s="33"/>
    </row>
    <row r="178" s="21" customFormat="1" ht="17" customHeight="1" spans="1:9">
      <c r="A178" s="11">
        <v>175</v>
      </c>
      <c r="B178" s="10" t="s">
        <v>237</v>
      </c>
      <c r="C178" s="10" t="s">
        <v>22</v>
      </c>
      <c r="D178" s="10">
        <v>10</v>
      </c>
      <c r="E178" s="10">
        <v>15.07</v>
      </c>
      <c r="F178" s="10">
        <v>10</v>
      </c>
      <c r="G178" s="10">
        <v>10</v>
      </c>
      <c r="H178" s="32">
        <f t="shared" si="5"/>
        <v>162</v>
      </c>
      <c r="I178" s="33"/>
    </row>
    <row r="179" s="21" customFormat="1" ht="17" customHeight="1" spans="1:9">
      <c r="A179" s="11">
        <v>176</v>
      </c>
      <c r="B179" s="10" t="s">
        <v>238</v>
      </c>
      <c r="C179" s="10" t="s">
        <v>22</v>
      </c>
      <c r="D179" s="10">
        <v>11</v>
      </c>
      <c r="E179" s="10">
        <v>14.98</v>
      </c>
      <c r="F179" s="10">
        <v>11</v>
      </c>
      <c r="G179" s="10">
        <v>11</v>
      </c>
      <c r="H179" s="32">
        <f t="shared" si="5"/>
        <v>178.2</v>
      </c>
      <c r="I179" s="33"/>
    </row>
    <row r="180" s="21" customFormat="1" ht="17" customHeight="1" spans="1:9">
      <c r="A180" s="11">
        <v>177</v>
      </c>
      <c r="B180" s="10" t="s">
        <v>239</v>
      </c>
      <c r="C180" s="10" t="s">
        <v>22</v>
      </c>
      <c r="D180" s="10">
        <v>16.2</v>
      </c>
      <c r="E180" s="10">
        <v>16.25</v>
      </c>
      <c r="F180" s="10">
        <v>16.2</v>
      </c>
      <c r="G180" s="11">
        <v>16.2</v>
      </c>
      <c r="H180" s="32">
        <f t="shared" si="5"/>
        <v>262.44</v>
      </c>
      <c r="I180" s="33"/>
    </row>
    <row r="181" s="21" customFormat="1" ht="17" customHeight="1" spans="1:9">
      <c r="A181" s="11">
        <v>178</v>
      </c>
      <c r="B181" s="10" t="s">
        <v>240</v>
      </c>
      <c r="C181" s="10" t="s">
        <v>22</v>
      </c>
      <c r="D181" s="10">
        <v>20</v>
      </c>
      <c r="E181" s="10">
        <v>20.14</v>
      </c>
      <c r="F181" s="10">
        <v>20</v>
      </c>
      <c r="G181" s="11">
        <v>20</v>
      </c>
      <c r="H181" s="32">
        <f t="shared" si="5"/>
        <v>324</v>
      </c>
      <c r="I181" s="33"/>
    </row>
    <row r="182" s="21" customFormat="1" ht="17" customHeight="1" spans="1:9">
      <c r="A182" s="11">
        <v>179</v>
      </c>
      <c r="B182" s="10" t="s">
        <v>241</v>
      </c>
      <c r="C182" s="10" t="s">
        <v>22</v>
      </c>
      <c r="D182" s="10">
        <v>21</v>
      </c>
      <c r="E182" s="10">
        <v>21.87</v>
      </c>
      <c r="F182" s="10">
        <v>21</v>
      </c>
      <c r="G182" s="10">
        <v>21</v>
      </c>
      <c r="H182" s="32">
        <f t="shared" si="5"/>
        <v>340.2</v>
      </c>
      <c r="I182" s="33"/>
    </row>
    <row r="183" s="21" customFormat="1" ht="17" customHeight="1" spans="1:9">
      <c r="A183" s="11">
        <v>180</v>
      </c>
      <c r="B183" s="10" t="s">
        <v>242</v>
      </c>
      <c r="C183" s="10" t="s">
        <v>22</v>
      </c>
      <c r="D183" s="10">
        <v>19</v>
      </c>
      <c r="E183" s="10">
        <v>20.59</v>
      </c>
      <c r="F183" s="10">
        <v>19</v>
      </c>
      <c r="G183" s="10">
        <v>19</v>
      </c>
      <c r="H183" s="32">
        <f t="shared" si="5"/>
        <v>307.8</v>
      </c>
      <c r="I183" s="33"/>
    </row>
    <row r="184" s="21" customFormat="1" ht="17" customHeight="1" spans="1:9">
      <c r="A184" s="11">
        <v>181</v>
      </c>
      <c r="B184" s="10" t="s">
        <v>243</v>
      </c>
      <c r="C184" s="10" t="s">
        <v>22</v>
      </c>
      <c r="D184" s="10">
        <v>20</v>
      </c>
      <c r="E184" s="10">
        <v>20.17</v>
      </c>
      <c r="F184" s="10">
        <v>20</v>
      </c>
      <c r="G184" s="10">
        <v>20</v>
      </c>
      <c r="H184" s="32">
        <f t="shared" si="5"/>
        <v>324</v>
      </c>
      <c r="I184" s="33"/>
    </row>
    <row r="185" s="21" customFormat="1" ht="17" customHeight="1" spans="1:9">
      <c r="A185" s="11">
        <v>182</v>
      </c>
      <c r="B185" s="10" t="s">
        <v>244</v>
      </c>
      <c r="C185" s="10" t="s">
        <v>22</v>
      </c>
      <c r="D185" s="10">
        <v>23</v>
      </c>
      <c r="E185" s="10">
        <v>3</v>
      </c>
      <c r="F185" s="10">
        <v>23</v>
      </c>
      <c r="G185" s="11">
        <v>3</v>
      </c>
      <c r="H185" s="32">
        <f t="shared" si="5"/>
        <v>48.6</v>
      </c>
      <c r="I185" s="33"/>
    </row>
    <row r="186" s="21" customFormat="1" ht="17" customHeight="1" spans="1:9">
      <c r="A186" s="11">
        <v>183</v>
      </c>
      <c r="B186" s="10" t="s">
        <v>245</v>
      </c>
      <c r="C186" s="10" t="s">
        <v>22</v>
      </c>
      <c r="D186" s="10">
        <v>18.6</v>
      </c>
      <c r="E186" s="10">
        <v>18.66</v>
      </c>
      <c r="F186" s="10">
        <v>18.6</v>
      </c>
      <c r="G186" s="10">
        <v>18.6</v>
      </c>
      <c r="H186" s="32">
        <f t="shared" si="5"/>
        <v>301.32</v>
      </c>
      <c r="I186" s="33"/>
    </row>
    <row r="187" s="21" customFormat="1" ht="17" customHeight="1" spans="1:9">
      <c r="A187" s="11">
        <v>184</v>
      </c>
      <c r="B187" s="10" t="s">
        <v>246</v>
      </c>
      <c r="C187" s="10" t="s">
        <v>22</v>
      </c>
      <c r="D187" s="10">
        <v>10</v>
      </c>
      <c r="E187" s="10">
        <v>12.19</v>
      </c>
      <c r="F187" s="10">
        <v>10</v>
      </c>
      <c r="G187" s="10">
        <v>10</v>
      </c>
      <c r="H187" s="32">
        <f t="shared" si="5"/>
        <v>162</v>
      </c>
      <c r="I187" s="33"/>
    </row>
    <row r="188" s="21" customFormat="1" ht="17" customHeight="1" spans="1:9">
      <c r="A188" s="11">
        <v>185</v>
      </c>
      <c r="B188" s="10" t="s">
        <v>247</v>
      </c>
      <c r="C188" s="10" t="s">
        <v>22</v>
      </c>
      <c r="D188" s="10">
        <v>64.9</v>
      </c>
      <c r="E188" s="10">
        <v>15.89</v>
      </c>
      <c r="F188" s="10">
        <v>64.9</v>
      </c>
      <c r="G188" s="11">
        <v>15.89</v>
      </c>
      <c r="H188" s="32">
        <f t="shared" si="5"/>
        <v>257.418</v>
      </c>
      <c r="I188" s="33"/>
    </row>
    <row r="189" s="21" customFormat="1" ht="17" customHeight="1" spans="1:9">
      <c r="A189" s="11">
        <v>186</v>
      </c>
      <c r="B189" s="10" t="s">
        <v>248</v>
      </c>
      <c r="C189" s="10" t="s">
        <v>22</v>
      </c>
      <c r="D189" s="10">
        <v>18</v>
      </c>
      <c r="E189" s="10">
        <v>18.23</v>
      </c>
      <c r="F189" s="10">
        <v>18</v>
      </c>
      <c r="G189" s="10">
        <v>18</v>
      </c>
      <c r="H189" s="32">
        <f t="shared" si="5"/>
        <v>291.6</v>
      </c>
      <c r="I189" s="33"/>
    </row>
    <row r="190" s="21" customFormat="1" ht="17" customHeight="1" spans="1:9">
      <c r="A190" s="11">
        <v>187</v>
      </c>
      <c r="B190" s="10" t="s">
        <v>249</v>
      </c>
      <c r="C190" s="10" t="s">
        <v>22</v>
      </c>
      <c r="D190" s="10">
        <v>18.5</v>
      </c>
      <c r="E190" s="10">
        <v>18.53</v>
      </c>
      <c r="F190" s="10">
        <v>18.5</v>
      </c>
      <c r="G190" s="10">
        <v>18.5</v>
      </c>
      <c r="H190" s="32">
        <f t="shared" si="5"/>
        <v>299.7</v>
      </c>
      <c r="I190" s="33"/>
    </row>
    <row r="191" s="21" customFormat="1" ht="17" customHeight="1" spans="1:9">
      <c r="A191" s="11">
        <v>188</v>
      </c>
      <c r="B191" s="10" t="s">
        <v>250</v>
      </c>
      <c r="C191" s="10" t="s">
        <v>22</v>
      </c>
      <c r="D191" s="10">
        <v>44</v>
      </c>
      <c r="E191" s="10">
        <v>7.19</v>
      </c>
      <c r="F191" s="10">
        <v>44</v>
      </c>
      <c r="G191" s="11">
        <v>7.19</v>
      </c>
      <c r="H191" s="32">
        <f t="shared" si="5"/>
        <v>116.478</v>
      </c>
      <c r="I191" s="33"/>
    </row>
    <row r="192" s="21" customFormat="1" ht="17" customHeight="1" spans="1:9">
      <c r="A192" s="11">
        <v>189</v>
      </c>
      <c r="B192" s="10" t="s">
        <v>251</v>
      </c>
      <c r="C192" s="10" t="s">
        <v>22</v>
      </c>
      <c r="D192" s="10">
        <v>50</v>
      </c>
      <c r="E192" s="10">
        <v>13.02</v>
      </c>
      <c r="F192" s="10">
        <v>50</v>
      </c>
      <c r="G192" s="11">
        <v>13.02</v>
      </c>
      <c r="H192" s="32">
        <f t="shared" si="5"/>
        <v>210.924</v>
      </c>
      <c r="I192" s="33"/>
    </row>
    <row r="193" s="21" customFormat="1" ht="17" customHeight="1" spans="1:9 16382:16384">
      <c r="A193" s="11">
        <v>190</v>
      </c>
      <c r="B193" s="10" t="s">
        <v>252</v>
      </c>
      <c r="C193" s="10" t="s">
        <v>22</v>
      </c>
      <c r="D193" s="10">
        <v>76.9</v>
      </c>
      <c r="E193" s="10">
        <v>13.77</v>
      </c>
      <c r="F193" s="10">
        <v>76.9</v>
      </c>
      <c r="G193" s="11">
        <v>13.77</v>
      </c>
      <c r="H193" s="32">
        <f t="shared" si="5"/>
        <v>223.074</v>
      </c>
      <c r="I193" s="33"/>
    </row>
    <row r="194" s="21" customFormat="1" ht="17" customHeight="1" spans="1:9 16382:16384">
      <c r="A194" s="11">
        <v>191</v>
      </c>
      <c r="B194" s="10" t="s">
        <v>253</v>
      </c>
      <c r="C194" s="10" t="s">
        <v>22</v>
      </c>
      <c r="D194" s="10">
        <v>18</v>
      </c>
      <c r="E194" s="10">
        <v>22.52</v>
      </c>
      <c r="F194" s="10">
        <v>18</v>
      </c>
      <c r="G194" s="11">
        <v>18</v>
      </c>
      <c r="H194" s="32">
        <f t="shared" si="5"/>
        <v>291.6</v>
      </c>
      <c r="I194" s="33"/>
    </row>
    <row r="195" s="21" customFormat="1" ht="17" customHeight="1" spans="1:9 16382:16384">
      <c r="A195" s="11">
        <v>192</v>
      </c>
      <c r="B195" s="10" t="s">
        <v>254</v>
      </c>
      <c r="C195" s="10" t="s">
        <v>22</v>
      </c>
      <c r="D195" s="10">
        <v>22.8</v>
      </c>
      <c r="E195" s="10">
        <v>10.66</v>
      </c>
      <c r="F195" s="10">
        <v>22.8</v>
      </c>
      <c r="G195" s="11">
        <f>F195-5.2-1.4-5.6</f>
        <v>10.6</v>
      </c>
      <c r="H195" s="32">
        <f t="shared" si="5"/>
        <v>171.72</v>
      </c>
      <c r="I195" s="33"/>
    </row>
    <row r="196" s="21" customFormat="1" ht="17" customHeight="1" spans="1:9 16382:16384">
      <c r="A196" s="11">
        <v>193</v>
      </c>
      <c r="B196" s="10" t="s">
        <v>255</v>
      </c>
      <c r="C196" s="10" t="s">
        <v>22</v>
      </c>
      <c r="D196" s="10">
        <v>12</v>
      </c>
      <c r="E196" s="10">
        <v>12.18</v>
      </c>
      <c r="F196" s="10">
        <v>12</v>
      </c>
      <c r="G196" s="11">
        <v>12</v>
      </c>
      <c r="H196" s="32">
        <f t="shared" si="5"/>
        <v>194.4</v>
      </c>
      <c r="I196" s="33"/>
    </row>
    <row r="197" s="21" customFormat="1" ht="17" customHeight="1" spans="1:9 16382:16384">
      <c r="A197" s="11">
        <v>194</v>
      </c>
      <c r="B197" s="10" t="s">
        <v>256</v>
      </c>
      <c r="C197" s="10" t="s">
        <v>22</v>
      </c>
      <c r="D197" s="10">
        <v>12</v>
      </c>
      <c r="E197" s="10">
        <v>12.31</v>
      </c>
      <c r="F197" s="10">
        <v>12</v>
      </c>
      <c r="G197" s="11">
        <v>12</v>
      </c>
      <c r="H197" s="32">
        <f t="shared" si="5"/>
        <v>194.4</v>
      </c>
      <c r="I197" s="33"/>
    </row>
    <row r="198" s="21" customFormat="1" ht="17" customHeight="1" spans="1:9 16382:16384">
      <c r="A198" s="11">
        <v>195</v>
      </c>
      <c r="B198" s="10" t="s">
        <v>257</v>
      </c>
      <c r="C198" s="10" t="s">
        <v>22</v>
      </c>
      <c r="D198" s="10">
        <v>87.6</v>
      </c>
      <c r="E198" s="10">
        <v>1.96</v>
      </c>
      <c r="F198" s="10">
        <v>87.6</v>
      </c>
      <c r="G198" s="11">
        <f>F198-8.6-2.7-11.1-5.9-16.8-9-7-2.6-1.9-2.1-1.4-1-2.2-1.2-2.6-9.6</f>
        <v>1.9</v>
      </c>
      <c r="H198" s="32">
        <f t="shared" si="5"/>
        <v>30.78</v>
      </c>
      <c r="I198" s="33"/>
    </row>
    <row r="199" s="21" customFormat="1" ht="17" customHeight="1" spans="1:9 16382:16384">
      <c r="A199" s="11">
        <v>196</v>
      </c>
      <c r="B199" s="10" t="s">
        <v>258</v>
      </c>
      <c r="C199" s="10" t="s">
        <v>22</v>
      </c>
      <c r="D199" s="10">
        <v>24</v>
      </c>
      <c r="E199" s="10">
        <v>5.07</v>
      </c>
      <c r="F199" s="10">
        <v>24</v>
      </c>
      <c r="G199" s="11">
        <v>10.7</v>
      </c>
      <c r="H199" s="32">
        <f t="shared" si="5"/>
        <v>173.34</v>
      </c>
      <c r="I199" s="33"/>
    </row>
    <row r="200" s="21" customFormat="1" ht="17" customHeight="1" spans="1:9 16382:16384">
      <c r="A200" s="11">
        <v>197</v>
      </c>
      <c r="B200" s="10" t="s">
        <v>259</v>
      </c>
      <c r="C200" s="10" t="s">
        <v>22</v>
      </c>
      <c r="D200" s="10">
        <v>15.5</v>
      </c>
      <c r="E200" s="10">
        <v>9.64</v>
      </c>
      <c r="F200" s="10">
        <v>15.5</v>
      </c>
      <c r="G200" s="11">
        <f>F200-5.86</f>
        <v>9.64</v>
      </c>
      <c r="H200" s="32">
        <f t="shared" si="5"/>
        <v>156.168</v>
      </c>
      <c r="I200" s="33"/>
    </row>
    <row r="201" s="21" customFormat="1" ht="17" customHeight="1" spans="1:9 16382:16384">
      <c r="A201" s="16" t="s">
        <v>57</v>
      </c>
      <c r="B201" s="52"/>
      <c r="C201" s="18"/>
      <c r="D201" s="11">
        <f>SUM(D4:D200)</f>
        <v>3714.4</v>
      </c>
      <c r="E201" s="11">
        <f>SUBTOTAL(9,E4:E200)</f>
        <v>2593.25</v>
      </c>
      <c r="F201" s="11">
        <f>SUBTOTAL(9,F4:F200)</f>
        <v>3714.4</v>
      </c>
      <c r="G201" s="11">
        <f>SUM(G4:G200)</f>
        <v>2355.12</v>
      </c>
      <c r="H201" s="32">
        <f t="shared" si="5"/>
        <v>38152.944</v>
      </c>
      <c r="I201" s="33"/>
      <c r="XFB201" s="2"/>
      <c r="XFC201" s="2"/>
      <c r="XFD201" s="2"/>
    </row>
  </sheetData>
  <mergeCells count="3">
    <mergeCell ref="A1:I1"/>
    <mergeCell ref="A2:I2"/>
    <mergeCell ref="A201:C201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workbookViewId="0">
      <selection activeCell="G18" sqref="G18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260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261</v>
      </c>
      <c r="C4" s="10" t="s">
        <v>23</v>
      </c>
      <c r="D4" s="10">
        <v>11.7</v>
      </c>
      <c r="E4" s="10" t="s">
        <v>262</v>
      </c>
      <c r="F4" s="10">
        <v>11.7</v>
      </c>
      <c r="G4" s="10">
        <v>11.7</v>
      </c>
      <c r="H4" s="32" cm="1">
        <f t="array" ref="H4:H15">G4:G15*16.2</f>
        <v>189.54</v>
      </c>
      <c r="I4" s="33"/>
    </row>
    <row r="5" s="21" customFormat="1" ht="17" customHeight="1" spans="1:9 16382:16384">
      <c r="A5" s="11">
        <v>2</v>
      </c>
      <c r="B5" s="10" t="s">
        <v>263</v>
      </c>
      <c r="C5" s="10" t="s">
        <v>23</v>
      </c>
      <c r="D5" s="10">
        <v>19.6</v>
      </c>
      <c r="E5" s="10" t="s">
        <v>264</v>
      </c>
      <c r="F5" s="10">
        <v>19.6</v>
      </c>
      <c r="G5" s="10">
        <v>19.6</v>
      </c>
      <c r="H5" s="32">
        <v>317.52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265</v>
      </c>
      <c r="C6" s="10" t="s">
        <v>23</v>
      </c>
      <c r="D6" s="10">
        <v>16</v>
      </c>
      <c r="E6" s="10" t="s">
        <v>266</v>
      </c>
      <c r="F6" s="10">
        <v>16</v>
      </c>
      <c r="G6" s="10">
        <v>16</v>
      </c>
      <c r="H6" s="32">
        <v>259.2</v>
      </c>
      <c r="I6" s="33"/>
    </row>
    <row r="7" s="21" customFormat="1" ht="17" customHeight="1" spans="1:9 16382:16384">
      <c r="A7" s="11">
        <v>4</v>
      </c>
      <c r="B7" s="10" t="s">
        <v>267</v>
      </c>
      <c r="C7" s="10" t="s">
        <v>23</v>
      </c>
      <c r="D7" s="10">
        <v>19</v>
      </c>
      <c r="E7" s="10" t="s">
        <v>268</v>
      </c>
      <c r="F7" s="10">
        <v>19</v>
      </c>
      <c r="G7" s="10">
        <v>19</v>
      </c>
      <c r="H7" s="32">
        <v>307.8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269</v>
      </c>
      <c r="C8" s="10" t="s">
        <v>23</v>
      </c>
      <c r="D8" s="10">
        <v>30</v>
      </c>
      <c r="E8" s="10" t="s">
        <v>270</v>
      </c>
      <c r="F8" s="10">
        <v>30</v>
      </c>
      <c r="G8" s="10">
        <v>30</v>
      </c>
      <c r="H8" s="32">
        <v>486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271</v>
      </c>
      <c r="C9" s="10" t="s">
        <v>23</v>
      </c>
      <c r="D9" s="10">
        <v>11</v>
      </c>
      <c r="E9" s="10" t="s">
        <v>272</v>
      </c>
      <c r="F9" s="10">
        <v>11</v>
      </c>
      <c r="G9" s="10">
        <v>11</v>
      </c>
      <c r="H9" s="32">
        <v>178.2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273</v>
      </c>
      <c r="C10" s="10" t="s">
        <v>23</v>
      </c>
      <c r="D10" s="10">
        <v>27</v>
      </c>
      <c r="E10" s="10">
        <v>27.3</v>
      </c>
      <c r="F10" s="10">
        <v>27</v>
      </c>
      <c r="G10" s="10">
        <v>27</v>
      </c>
      <c r="H10" s="32">
        <v>437.4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274</v>
      </c>
      <c r="C11" s="10" t="s">
        <v>23</v>
      </c>
      <c r="D11" s="10">
        <v>20</v>
      </c>
      <c r="E11" s="10" t="s">
        <v>275</v>
      </c>
      <c r="F11" s="10">
        <v>20</v>
      </c>
      <c r="G11" s="11">
        <v>10.97</v>
      </c>
      <c r="H11" s="32">
        <v>177.714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276</v>
      </c>
      <c r="C12" s="10" t="s">
        <v>23</v>
      </c>
      <c r="D12" s="10">
        <v>18</v>
      </c>
      <c r="E12" s="10" t="s">
        <v>277</v>
      </c>
      <c r="F12" s="10">
        <v>18</v>
      </c>
      <c r="G12" s="10">
        <v>18</v>
      </c>
      <c r="H12" s="32">
        <v>291.6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278</v>
      </c>
      <c r="C13" s="10" t="s">
        <v>23</v>
      </c>
      <c r="D13" s="10">
        <v>20.6</v>
      </c>
      <c r="E13" s="10" t="s">
        <v>279</v>
      </c>
      <c r="F13" s="10">
        <v>20.6</v>
      </c>
      <c r="G13" s="10">
        <v>20.6</v>
      </c>
      <c r="H13" s="32">
        <v>333.72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280</v>
      </c>
      <c r="C14" s="10" t="s">
        <v>23</v>
      </c>
      <c r="D14" s="10">
        <v>16</v>
      </c>
      <c r="E14" s="10" t="s">
        <v>281</v>
      </c>
      <c r="F14" s="10">
        <v>16</v>
      </c>
      <c r="G14" s="10">
        <v>16</v>
      </c>
      <c r="H14" s="32">
        <v>259.2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282</v>
      </c>
      <c r="C15" s="10" t="s">
        <v>23</v>
      </c>
      <c r="D15" s="10">
        <v>21</v>
      </c>
      <c r="E15" s="10" t="s">
        <v>283</v>
      </c>
      <c r="F15" s="10">
        <v>21</v>
      </c>
      <c r="G15" s="10">
        <v>21</v>
      </c>
      <c r="H15" s="32">
        <v>340.2</v>
      </c>
      <c r="I15" s="33"/>
      <c r="XFB15" s="2"/>
      <c r="XFC15" s="2"/>
      <c r="XFD15" s="2"/>
    </row>
    <row r="16" s="21" customFormat="1" ht="17" customHeight="1" spans="1:9 16382:16384">
      <c r="A16" s="16" t="s">
        <v>57</v>
      </c>
      <c r="B16" s="17"/>
      <c r="C16" s="18"/>
      <c r="D16" s="11">
        <f>SUM(D4:D15)</f>
        <v>229.9</v>
      </c>
      <c r="E16" s="11">
        <f>SUBTOTAL(9,E4:E15)</f>
        <v>27.3</v>
      </c>
      <c r="F16" s="11">
        <f>SUBTOTAL(9,F4:F15)</f>
        <v>229.9</v>
      </c>
      <c r="G16" s="11">
        <f>SUM(G4:G15)</f>
        <v>220.87</v>
      </c>
      <c r="H16" s="32">
        <f>SUM(H4:H15)</f>
        <v>3578.094</v>
      </c>
      <c r="I16" s="33"/>
      <c r="XFB16" s="2"/>
      <c r="XFC16" s="2"/>
      <c r="XFD16" s="2"/>
    </row>
  </sheetData>
  <mergeCells count="3">
    <mergeCell ref="A1:I1"/>
    <mergeCell ref="A2:I2"/>
    <mergeCell ref="A16:C16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opLeftCell="A5" workbookViewId="0">
      <selection activeCell="G38" sqref="G38"/>
    </sheetView>
  </sheetViews>
  <sheetFormatPr defaultColWidth="9" defaultRowHeight="13.5"/>
  <cols>
    <col min="1" max="1" width="5.625" customWidth="1"/>
    <col min="2" max="2" width="10.125" style="43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284</v>
      </c>
      <c r="B1" s="44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45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46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47" t="s">
        <v>285</v>
      </c>
      <c r="C4" s="48" t="s">
        <v>286</v>
      </c>
      <c r="D4" s="20">
        <v>7</v>
      </c>
      <c r="E4" s="20">
        <v>11.95</v>
      </c>
      <c r="F4" s="20">
        <v>7</v>
      </c>
      <c r="G4" s="11">
        <v>7</v>
      </c>
      <c r="H4" s="32" cm="1">
        <f t="array" ref="H4:H36">G4:G36*16.2</f>
        <v>113.4</v>
      </c>
      <c r="I4" s="33"/>
    </row>
    <row r="5" s="21" customFormat="1" ht="17" customHeight="1" spans="1:9 16382:16384">
      <c r="A5" s="11">
        <v>2</v>
      </c>
      <c r="B5" s="47" t="s">
        <v>287</v>
      </c>
      <c r="C5" s="48" t="s">
        <v>286</v>
      </c>
      <c r="D5" s="20">
        <v>10</v>
      </c>
      <c r="E5" s="20">
        <v>11</v>
      </c>
      <c r="F5" s="20">
        <v>10</v>
      </c>
      <c r="G5" s="11">
        <v>10</v>
      </c>
      <c r="H5" s="32">
        <v>162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47" t="s">
        <v>288</v>
      </c>
      <c r="C6" s="48" t="s">
        <v>286</v>
      </c>
      <c r="D6" s="20">
        <v>22</v>
      </c>
      <c r="E6" s="20">
        <v>23.54</v>
      </c>
      <c r="F6" s="20">
        <v>22</v>
      </c>
      <c r="G6" s="11">
        <v>22</v>
      </c>
      <c r="H6" s="32">
        <v>356.4</v>
      </c>
      <c r="I6" s="33"/>
    </row>
    <row r="7" s="21" customFormat="1" ht="17" customHeight="1" spans="1:9 16382:16384">
      <c r="A7" s="11">
        <v>4</v>
      </c>
      <c r="B7" s="47" t="s">
        <v>289</v>
      </c>
      <c r="C7" s="48" t="s">
        <v>286</v>
      </c>
      <c r="D7" s="20">
        <v>10</v>
      </c>
      <c r="E7" s="20">
        <v>11.11</v>
      </c>
      <c r="F7" s="20">
        <v>10</v>
      </c>
      <c r="G7" s="11">
        <v>10</v>
      </c>
      <c r="H7" s="32">
        <v>162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47" t="s">
        <v>290</v>
      </c>
      <c r="C8" s="48" t="s">
        <v>286</v>
      </c>
      <c r="D8" s="20">
        <v>13</v>
      </c>
      <c r="E8" s="20">
        <v>15.57</v>
      </c>
      <c r="F8" s="20">
        <v>13</v>
      </c>
      <c r="G8" s="11">
        <v>13</v>
      </c>
      <c r="H8" s="32">
        <v>210.6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47" t="s">
        <v>220</v>
      </c>
      <c r="C9" s="48" t="s">
        <v>286</v>
      </c>
      <c r="D9" s="20">
        <v>18</v>
      </c>
      <c r="E9" s="20">
        <v>18.87</v>
      </c>
      <c r="F9" s="20">
        <v>18</v>
      </c>
      <c r="G9" s="11">
        <v>18</v>
      </c>
      <c r="H9" s="32">
        <v>291.6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47" t="s">
        <v>291</v>
      </c>
      <c r="C10" s="48" t="s">
        <v>286</v>
      </c>
      <c r="D10" s="20">
        <v>10</v>
      </c>
      <c r="E10" s="20">
        <v>14.14</v>
      </c>
      <c r="F10" s="20">
        <v>10</v>
      </c>
      <c r="G10" s="11">
        <v>10</v>
      </c>
      <c r="H10" s="32">
        <v>162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47" t="s">
        <v>292</v>
      </c>
      <c r="C11" s="48" t="s">
        <v>286</v>
      </c>
      <c r="D11" s="20">
        <v>5.3</v>
      </c>
      <c r="E11" s="20">
        <v>6.72</v>
      </c>
      <c r="F11" s="20">
        <v>5.3</v>
      </c>
      <c r="G11" s="11">
        <v>5.3</v>
      </c>
      <c r="H11" s="32">
        <v>85.86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47" t="s">
        <v>293</v>
      </c>
      <c r="C12" s="48" t="s">
        <v>286</v>
      </c>
      <c r="D12" s="20">
        <v>20.7</v>
      </c>
      <c r="E12" s="20">
        <v>10.72</v>
      </c>
      <c r="F12" s="20">
        <v>20.7</v>
      </c>
      <c r="G12" s="11">
        <v>10.7</v>
      </c>
      <c r="H12" s="32">
        <v>173.34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47" t="s">
        <v>294</v>
      </c>
      <c r="C13" s="48" t="s">
        <v>286</v>
      </c>
      <c r="D13" s="20">
        <v>35.9</v>
      </c>
      <c r="E13" s="20">
        <v>13.12</v>
      </c>
      <c r="F13" s="20">
        <v>35.9</v>
      </c>
      <c r="G13" s="11">
        <f>F13-16.3-6.5</f>
        <v>13.1</v>
      </c>
      <c r="H13" s="32">
        <v>212.22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47" t="s">
        <v>295</v>
      </c>
      <c r="C14" s="48" t="s">
        <v>286</v>
      </c>
      <c r="D14" s="20">
        <v>10.5</v>
      </c>
      <c r="E14" s="20">
        <v>10.5</v>
      </c>
      <c r="F14" s="20">
        <v>10.5</v>
      </c>
      <c r="G14" s="11">
        <v>10.5</v>
      </c>
      <c r="H14" s="32">
        <v>170.1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47" t="s">
        <v>296</v>
      </c>
      <c r="C15" s="48" t="s">
        <v>286</v>
      </c>
      <c r="D15" s="20">
        <v>25.5</v>
      </c>
      <c r="E15" s="20">
        <v>25.56</v>
      </c>
      <c r="F15" s="20">
        <v>25.5</v>
      </c>
      <c r="G15" s="11">
        <v>25.5</v>
      </c>
      <c r="H15" s="32">
        <v>413.1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47" t="s">
        <v>297</v>
      </c>
      <c r="C16" s="48" t="s">
        <v>286</v>
      </c>
      <c r="D16" s="20">
        <v>13</v>
      </c>
      <c r="E16" s="20">
        <v>14.77</v>
      </c>
      <c r="F16" s="20">
        <v>13</v>
      </c>
      <c r="G16" s="11">
        <v>13</v>
      </c>
      <c r="H16" s="32">
        <v>210.6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47" t="s">
        <v>298</v>
      </c>
      <c r="C17" s="48" t="s">
        <v>286</v>
      </c>
      <c r="D17" s="20">
        <v>17</v>
      </c>
      <c r="E17" s="20">
        <v>17.05</v>
      </c>
      <c r="F17" s="20">
        <v>17</v>
      </c>
      <c r="G17" s="11">
        <v>17</v>
      </c>
      <c r="H17" s="32">
        <v>275.4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47" t="s">
        <v>299</v>
      </c>
      <c r="C18" s="48" t="s">
        <v>286</v>
      </c>
      <c r="D18" s="20">
        <v>16</v>
      </c>
      <c r="E18" s="20">
        <v>17.5</v>
      </c>
      <c r="F18" s="20">
        <v>16</v>
      </c>
      <c r="G18" s="11">
        <v>16</v>
      </c>
      <c r="H18" s="32">
        <v>259.2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47" t="s">
        <v>300</v>
      </c>
      <c r="C19" s="48" t="s">
        <v>286</v>
      </c>
      <c r="D19" s="20">
        <v>12.9</v>
      </c>
      <c r="E19" s="20">
        <v>12.99</v>
      </c>
      <c r="F19" s="20">
        <v>12.9</v>
      </c>
      <c r="G19" s="11">
        <v>12.9</v>
      </c>
      <c r="H19" s="32">
        <v>208.98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47" t="s">
        <v>301</v>
      </c>
      <c r="C20" s="48" t="s">
        <v>286</v>
      </c>
      <c r="D20" s="20">
        <v>17.5</v>
      </c>
      <c r="E20" s="20">
        <v>17.52</v>
      </c>
      <c r="F20" s="20">
        <v>17.5</v>
      </c>
      <c r="G20" s="11">
        <v>17.5</v>
      </c>
      <c r="H20" s="32">
        <v>283.5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47" t="s">
        <v>302</v>
      </c>
      <c r="C21" s="48" t="s">
        <v>286</v>
      </c>
      <c r="D21" s="20">
        <v>32</v>
      </c>
      <c r="E21" s="20">
        <v>10.33</v>
      </c>
      <c r="F21" s="20">
        <v>32</v>
      </c>
      <c r="G21" s="11">
        <v>10</v>
      </c>
      <c r="H21" s="32">
        <v>162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47" t="s">
        <v>303</v>
      </c>
      <c r="C22" s="48" t="s">
        <v>286</v>
      </c>
      <c r="D22" s="20">
        <v>23.9</v>
      </c>
      <c r="E22" s="20">
        <v>23.93</v>
      </c>
      <c r="F22" s="20">
        <v>23.9</v>
      </c>
      <c r="G22" s="11">
        <v>23.9</v>
      </c>
      <c r="H22" s="32">
        <v>387.18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47" t="s">
        <v>304</v>
      </c>
      <c r="C23" s="48" t="s">
        <v>286</v>
      </c>
      <c r="D23" s="20">
        <v>7</v>
      </c>
      <c r="E23" s="20">
        <v>27.33</v>
      </c>
      <c r="F23" s="20">
        <v>7</v>
      </c>
      <c r="G23" s="11">
        <v>7</v>
      </c>
      <c r="H23" s="32">
        <v>113.4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47" t="s">
        <v>305</v>
      </c>
      <c r="C24" s="48" t="s">
        <v>286</v>
      </c>
      <c r="D24" s="20">
        <v>23.5</v>
      </c>
      <c r="E24" s="20">
        <v>23.67</v>
      </c>
      <c r="F24" s="20">
        <v>23.5</v>
      </c>
      <c r="G24" s="11">
        <v>23.5</v>
      </c>
      <c r="H24" s="32">
        <v>380.7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47" t="s">
        <v>306</v>
      </c>
      <c r="C25" s="48" t="s">
        <v>286</v>
      </c>
      <c r="D25" s="20">
        <v>60</v>
      </c>
      <c r="E25" s="20">
        <v>19.95</v>
      </c>
      <c r="F25" s="20">
        <v>60</v>
      </c>
      <c r="G25" s="11">
        <f>F25-22.89-17.9</f>
        <v>19.21</v>
      </c>
      <c r="H25" s="32">
        <v>311.202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47" t="s">
        <v>307</v>
      </c>
      <c r="C26" s="48" t="s">
        <v>286</v>
      </c>
      <c r="D26" s="20">
        <v>14</v>
      </c>
      <c r="E26" s="20">
        <v>14.02</v>
      </c>
      <c r="F26" s="20">
        <v>14</v>
      </c>
      <c r="G26" s="11">
        <v>14</v>
      </c>
      <c r="H26" s="32">
        <v>226.8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47" t="s">
        <v>308</v>
      </c>
      <c r="C27" s="48" t="s">
        <v>286</v>
      </c>
      <c r="D27" s="20">
        <v>13.9</v>
      </c>
      <c r="E27" s="20">
        <v>13.92</v>
      </c>
      <c r="F27" s="20">
        <v>13.9</v>
      </c>
      <c r="G27" s="11">
        <v>13.9</v>
      </c>
      <c r="H27" s="32">
        <v>225.18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47" t="s">
        <v>309</v>
      </c>
      <c r="C28" s="48" t="s">
        <v>286</v>
      </c>
      <c r="D28" s="20">
        <v>10</v>
      </c>
      <c r="E28" s="20">
        <v>14.5</v>
      </c>
      <c r="F28" s="20">
        <v>10</v>
      </c>
      <c r="G28" s="11">
        <v>10</v>
      </c>
      <c r="H28" s="32">
        <v>162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47" t="s">
        <v>310</v>
      </c>
      <c r="C29" s="48" t="s">
        <v>286</v>
      </c>
      <c r="D29" s="20">
        <v>30</v>
      </c>
      <c r="E29" s="20">
        <v>16.2</v>
      </c>
      <c r="F29" s="20">
        <v>30</v>
      </c>
      <c r="G29" s="11">
        <f>F29-14</f>
        <v>16</v>
      </c>
      <c r="H29" s="32">
        <v>259.2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47" t="s">
        <v>311</v>
      </c>
      <c r="C30" s="48" t="s">
        <v>286</v>
      </c>
      <c r="D30" s="20">
        <v>10</v>
      </c>
      <c r="E30" s="20">
        <v>10.11</v>
      </c>
      <c r="F30" s="20">
        <v>10</v>
      </c>
      <c r="G30" s="11">
        <v>10</v>
      </c>
      <c r="H30" s="32">
        <v>162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47" t="s">
        <v>312</v>
      </c>
      <c r="C31" s="48" t="s">
        <v>286</v>
      </c>
      <c r="D31" s="20">
        <v>8.2</v>
      </c>
      <c r="E31" s="20">
        <v>8.2</v>
      </c>
      <c r="F31" s="20">
        <v>8.2</v>
      </c>
      <c r="G31" s="11">
        <v>8.2</v>
      </c>
      <c r="H31" s="32">
        <v>132.84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47" t="s">
        <v>313</v>
      </c>
      <c r="C32" s="48" t="s">
        <v>286</v>
      </c>
      <c r="D32" s="20">
        <v>18</v>
      </c>
      <c r="E32" s="20">
        <v>28.31</v>
      </c>
      <c r="F32" s="20">
        <v>18</v>
      </c>
      <c r="G32" s="11">
        <v>18</v>
      </c>
      <c r="H32" s="32">
        <v>291.6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47" t="s">
        <v>314</v>
      </c>
      <c r="C33" s="48" t="s">
        <v>286</v>
      </c>
      <c r="D33" s="20">
        <v>15</v>
      </c>
      <c r="E33" s="20">
        <v>15.97</v>
      </c>
      <c r="F33" s="20">
        <v>15</v>
      </c>
      <c r="G33" s="11">
        <v>15</v>
      </c>
      <c r="H33" s="32">
        <v>243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47" t="s">
        <v>315</v>
      </c>
      <c r="C34" s="48" t="s">
        <v>286</v>
      </c>
      <c r="D34" s="20">
        <v>11</v>
      </c>
      <c r="E34" s="20">
        <v>13.58</v>
      </c>
      <c r="F34" s="20">
        <v>11</v>
      </c>
      <c r="G34" s="11">
        <v>4.5</v>
      </c>
      <c r="H34" s="32">
        <v>72.9</v>
      </c>
      <c r="I34" s="33"/>
      <c r="XFB34" s="2"/>
      <c r="XFC34" s="2"/>
      <c r="XFD34" s="2"/>
    </row>
    <row r="35" s="21" customFormat="1" ht="17" customHeight="1" spans="1:9 16382:16384">
      <c r="A35" s="11">
        <v>32</v>
      </c>
      <c r="B35" s="47" t="s">
        <v>316</v>
      </c>
      <c r="C35" s="48" t="s">
        <v>286</v>
      </c>
      <c r="D35" s="20">
        <v>18</v>
      </c>
      <c r="E35" s="20">
        <v>21.81</v>
      </c>
      <c r="F35" s="20">
        <v>18</v>
      </c>
      <c r="G35" s="11">
        <v>18</v>
      </c>
      <c r="H35" s="32">
        <v>291.6</v>
      </c>
      <c r="I35" s="33"/>
      <c r="XFB35" s="2"/>
      <c r="XFC35" s="2"/>
      <c r="XFD35" s="2"/>
    </row>
    <row r="36" s="21" customFormat="1" ht="17" customHeight="1" spans="1:9 16382:16384">
      <c r="A36" s="11">
        <v>33</v>
      </c>
      <c r="B36" s="47" t="s">
        <v>317</v>
      </c>
      <c r="C36" s="48" t="s">
        <v>286</v>
      </c>
      <c r="D36" s="20">
        <v>18</v>
      </c>
      <c r="E36" s="20">
        <v>17.97</v>
      </c>
      <c r="F36" s="20">
        <v>18</v>
      </c>
      <c r="G36" s="11">
        <v>17.97</v>
      </c>
      <c r="H36" s="32">
        <v>291.114</v>
      </c>
      <c r="I36" s="33"/>
      <c r="XFB36" s="2"/>
      <c r="XFC36" s="2"/>
      <c r="XFD36" s="2"/>
    </row>
    <row r="37" s="21" customFormat="1" ht="17" customHeight="1" spans="1:9 16382:16384">
      <c r="A37" s="16" t="s">
        <v>57</v>
      </c>
      <c r="B37" s="49"/>
      <c r="C37" s="18"/>
      <c r="D37" s="11">
        <f>SUM(D4:D36)</f>
        <v>576.8</v>
      </c>
      <c r="E37" s="11">
        <f>SUBTOTAL(9,E4:E36)</f>
        <v>532.43</v>
      </c>
      <c r="F37" s="11">
        <f>SUBTOTAL(9,F4:F36)</f>
        <v>576.8</v>
      </c>
      <c r="G37" s="11">
        <f>SUM(G4:G36)</f>
        <v>460.68</v>
      </c>
      <c r="H37" s="32">
        <f>SUM(H4:H36)</f>
        <v>7463.016</v>
      </c>
      <c r="I37" s="33"/>
      <c r="XFB37" s="2"/>
      <c r="XFC37" s="2"/>
      <c r="XFD37" s="2"/>
    </row>
  </sheetData>
  <mergeCells count="3">
    <mergeCell ref="A1:I1"/>
    <mergeCell ref="A2:I2"/>
    <mergeCell ref="A37:C37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A1" sqref="A1:J1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318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45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1" t="s">
        <v>319</v>
      </c>
      <c r="C4" s="11" t="s">
        <v>320</v>
      </c>
      <c r="D4" s="11">
        <v>950</v>
      </c>
      <c r="E4" s="11">
        <v>958</v>
      </c>
      <c r="F4" s="11">
        <v>950</v>
      </c>
      <c r="G4" s="11">
        <v>950</v>
      </c>
      <c r="H4" s="14">
        <f>G4*10.8</f>
        <v>10260</v>
      </c>
      <c r="I4" s="11" t="s">
        <v>321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950</v>
      </c>
      <c r="E5" s="14">
        <f t="shared" si="0"/>
        <v>958</v>
      </c>
      <c r="F5" s="14">
        <f t="shared" si="0"/>
        <v>950</v>
      </c>
      <c r="G5" s="14">
        <f t="shared" si="0"/>
        <v>950</v>
      </c>
      <c r="H5" s="14">
        <f>SUM(H4:H4)</f>
        <v>10260</v>
      </c>
      <c r="I5" s="14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I5" sqref="I5"/>
    </sheetView>
  </sheetViews>
  <sheetFormatPr defaultColWidth="9" defaultRowHeight="13.5" outlineLevelRow="4"/>
  <cols>
    <col min="1" max="1" width="5.175" customWidth="1"/>
    <col min="2" max="2" width="12.0916666666667" customWidth="1"/>
    <col min="3" max="3" width="6.90833333333333" customWidth="1"/>
    <col min="4" max="4" width="8.375" customWidth="1"/>
    <col min="5" max="5" width="8.125" customWidth="1"/>
    <col min="6" max="6" width="8.625" customWidth="1"/>
    <col min="7" max="7" width="8.125" customWidth="1"/>
    <col min="8" max="8" width="10" customWidth="1"/>
    <col min="9" max="9" width="12" customWidth="1"/>
    <col min="10" max="10" width="11.375" customWidth="1"/>
  </cols>
  <sheetData>
    <row r="1" s="1" customFormat="1" ht="44" customHeight="1" spans="1:10">
      <c r="A1" s="3" t="s">
        <v>322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2" customHeight="1" spans="1:10">
      <c r="A2" s="4" t="s">
        <v>45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49" customHeight="1" spans="1:10">
      <c r="A3" s="5" t="s">
        <v>3</v>
      </c>
      <c r="B3" s="5" t="s">
        <v>46</v>
      </c>
      <c r="C3" s="5" t="s">
        <v>47</v>
      </c>
      <c r="D3" s="6" t="s">
        <v>48</v>
      </c>
      <c r="E3" s="5" t="s">
        <v>49</v>
      </c>
      <c r="F3" s="7" t="s">
        <v>50</v>
      </c>
      <c r="G3" s="6" t="s">
        <v>51</v>
      </c>
      <c r="H3" s="6" t="s">
        <v>14</v>
      </c>
      <c r="I3" s="5" t="s">
        <v>52</v>
      </c>
      <c r="J3" s="8" t="s">
        <v>53</v>
      </c>
    </row>
    <row r="4" s="2" customFormat="1" ht="28" customHeight="1" spans="1:10">
      <c r="A4" s="9">
        <v>1</v>
      </c>
      <c r="B4" s="11" t="s">
        <v>323</v>
      </c>
      <c r="C4" s="11" t="s">
        <v>324</v>
      </c>
      <c r="D4" s="11">
        <v>1000</v>
      </c>
      <c r="E4" s="11">
        <v>1015.68</v>
      </c>
      <c r="F4" s="11">
        <v>1000</v>
      </c>
      <c r="G4" s="11">
        <v>1000</v>
      </c>
      <c r="H4" s="14">
        <f>G4*10.8</f>
        <v>10800</v>
      </c>
      <c r="I4" s="11" t="s">
        <v>325</v>
      </c>
      <c r="J4" s="15"/>
    </row>
    <row r="5" s="2" customFormat="1" ht="28" customHeight="1" spans="1:10">
      <c r="A5" s="16" t="s">
        <v>57</v>
      </c>
      <c r="B5" s="17"/>
      <c r="C5" s="18"/>
      <c r="D5" s="14">
        <f t="shared" ref="D5:G5" si="0">SUBTOTAL(9,D4:D4)</f>
        <v>1000</v>
      </c>
      <c r="E5" s="14">
        <f t="shared" si="0"/>
        <v>1015.68</v>
      </c>
      <c r="F5" s="14">
        <f t="shared" si="0"/>
        <v>1000</v>
      </c>
      <c r="G5" s="14">
        <f t="shared" si="0"/>
        <v>1000</v>
      </c>
      <c r="H5" s="14">
        <f>SUM(H4:H4)</f>
        <v>10800</v>
      </c>
      <c r="I5" s="14"/>
      <c r="J5" s="15"/>
    </row>
  </sheetData>
  <mergeCells count="3">
    <mergeCell ref="A1:J1"/>
    <mergeCell ref="A2:J2"/>
    <mergeCell ref="A5:C5"/>
  </mergeCells>
  <pageMargins left="0.75" right="0.472222222222222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3" workbookViewId="0">
      <selection activeCell="A35" sqref="A35:C35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322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326</v>
      </c>
      <c r="C4" s="11" t="s">
        <v>324</v>
      </c>
      <c r="D4" s="10">
        <v>15</v>
      </c>
      <c r="E4" s="10">
        <v>1.84</v>
      </c>
      <c r="F4" s="10">
        <v>15</v>
      </c>
      <c r="G4" s="11">
        <f>F4-5.4-7.8</f>
        <v>1.8</v>
      </c>
      <c r="H4" s="32" cm="1">
        <f t="array" ref="H4:H34">G4:G34*16.2</f>
        <v>29.16</v>
      </c>
      <c r="I4" s="33"/>
    </row>
    <row r="5" s="21" customFormat="1" ht="17" customHeight="1" spans="1:9 16382:16384">
      <c r="A5" s="11">
        <v>2</v>
      </c>
      <c r="B5" s="10" t="s">
        <v>327</v>
      </c>
      <c r="C5" s="11" t="s">
        <v>324</v>
      </c>
      <c r="D5" s="10">
        <v>16</v>
      </c>
      <c r="E5" s="10">
        <v>16.38</v>
      </c>
      <c r="F5" s="10">
        <v>16</v>
      </c>
      <c r="G5" s="11">
        <v>16</v>
      </c>
      <c r="H5" s="32">
        <v>259.2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328</v>
      </c>
      <c r="C6" s="11" t="s">
        <v>324</v>
      </c>
      <c r="D6" s="10">
        <v>15</v>
      </c>
      <c r="E6" s="10">
        <v>14.93</v>
      </c>
      <c r="F6" s="10">
        <v>15</v>
      </c>
      <c r="G6" s="37">
        <v>14.93</v>
      </c>
      <c r="H6" s="32">
        <v>241.866</v>
      </c>
      <c r="I6" s="33"/>
    </row>
    <row r="7" s="21" customFormat="1" ht="17" customHeight="1" spans="1:9 16382:16384">
      <c r="A7" s="11">
        <v>4</v>
      </c>
      <c r="B7" s="41" t="s">
        <v>329</v>
      </c>
      <c r="C7" s="41" t="s">
        <v>324</v>
      </c>
      <c r="D7" s="41">
        <v>5.3</v>
      </c>
      <c r="E7" s="41">
        <v>7.28</v>
      </c>
      <c r="F7" s="41">
        <v>5.3</v>
      </c>
      <c r="G7" s="37">
        <v>5.3</v>
      </c>
      <c r="H7" s="32">
        <v>85.86</v>
      </c>
      <c r="I7" s="33"/>
    </row>
    <row r="8" s="21" customFormat="1" ht="17" customHeight="1" spans="1:9 16382:16384">
      <c r="A8" s="11">
        <v>5</v>
      </c>
      <c r="B8" s="10" t="s">
        <v>330</v>
      </c>
      <c r="C8" s="11" t="s">
        <v>324</v>
      </c>
      <c r="D8" s="10">
        <v>9</v>
      </c>
      <c r="E8" s="10">
        <v>9.38</v>
      </c>
      <c r="F8" s="10">
        <v>9</v>
      </c>
      <c r="G8" s="37">
        <v>9</v>
      </c>
      <c r="H8" s="32">
        <v>145.8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331</v>
      </c>
      <c r="C9" s="11" t="s">
        <v>324</v>
      </c>
      <c r="D9" s="10">
        <v>4.6</v>
      </c>
      <c r="E9" s="10">
        <v>4.68</v>
      </c>
      <c r="F9" s="10">
        <v>4.6</v>
      </c>
      <c r="G9" s="37">
        <v>4.6</v>
      </c>
      <c r="H9" s="32">
        <v>74.52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332</v>
      </c>
      <c r="C10" s="11" t="s">
        <v>324</v>
      </c>
      <c r="D10" s="10">
        <v>5</v>
      </c>
      <c r="E10" s="10">
        <v>4.9</v>
      </c>
      <c r="F10" s="10">
        <v>5</v>
      </c>
      <c r="G10" s="37">
        <v>4.9</v>
      </c>
      <c r="H10" s="32">
        <v>79.38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333</v>
      </c>
      <c r="C11" s="11" t="s">
        <v>324</v>
      </c>
      <c r="D11" s="10">
        <v>2</v>
      </c>
      <c r="E11" s="10">
        <v>11.85</v>
      </c>
      <c r="F11" s="10">
        <v>2</v>
      </c>
      <c r="G11" s="37">
        <v>2</v>
      </c>
      <c r="H11" s="32">
        <v>32.4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334</v>
      </c>
      <c r="C12" s="11" t="s">
        <v>324</v>
      </c>
      <c r="D12" s="10">
        <v>7.3</v>
      </c>
      <c r="E12" s="10">
        <v>7.38</v>
      </c>
      <c r="F12" s="10">
        <v>7.3</v>
      </c>
      <c r="G12" s="37">
        <v>7.3</v>
      </c>
      <c r="H12" s="32">
        <v>118.26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335</v>
      </c>
      <c r="C13" s="11" t="s">
        <v>324</v>
      </c>
      <c r="D13" s="10">
        <v>4</v>
      </c>
      <c r="E13" s="10">
        <v>4.51</v>
      </c>
      <c r="F13" s="10">
        <v>4</v>
      </c>
      <c r="G13" s="37">
        <v>4</v>
      </c>
      <c r="H13" s="32">
        <v>64.8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336</v>
      </c>
      <c r="C14" s="11" t="s">
        <v>324</v>
      </c>
      <c r="D14" s="10">
        <v>1.5</v>
      </c>
      <c r="E14" s="10">
        <v>4.26</v>
      </c>
      <c r="F14" s="10">
        <v>1.5</v>
      </c>
      <c r="G14" s="37">
        <v>1.5</v>
      </c>
      <c r="H14" s="32">
        <v>24.3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337</v>
      </c>
      <c r="C15" s="11" t="s">
        <v>324</v>
      </c>
      <c r="D15" s="10">
        <v>2</v>
      </c>
      <c r="E15" s="10">
        <v>11.51</v>
      </c>
      <c r="F15" s="10">
        <v>2</v>
      </c>
      <c r="G15" s="37">
        <v>2</v>
      </c>
      <c r="H15" s="32">
        <v>32.4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0" t="s">
        <v>338</v>
      </c>
      <c r="C16" s="11" t="s">
        <v>324</v>
      </c>
      <c r="D16" s="10">
        <v>6.2</v>
      </c>
      <c r="E16" s="10">
        <v>6.28</v>
      </c>
      <c r="F16" s="10">
        <v>6.2</v>
      </c>
      <c r="G16" s="37">
        <v>6.2</v>
      </c>
      <c r="H16" s="32">
        <v>100.44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0" t="s">
        <v>339</v>
      </c>
      <c r="C17" s="11" t="s">
        <v>324</v>
      </c>
      <c r="D17" s="10">
        <v>3</v>
      </c>
      <c r="E17" s="10">
        <v>3</v>
      </c>
      <c r="F17" s="10">
        <v>3</v>
      </c>
      <c r="G17" s="37">
        <v>3</v>
      </c>
      <c r="H17" s="32">
        <v>48.6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0" t="s">
        <v>340</v>
      </c>
      <c r="C18" s="11" t="s">
        <v>324</v>
      </c>
      <c r="D18" s="10">
        <v>5.2</v>
      </c>
      <c r="E18" s="10">
        <v>5.2</v>
      </c>
      <c r="F18" s="10">
        <v>5.2</v>
      </c>
      <c r="G18" s="37">
        <v>5.2</v>
      </c>
      <c r="H18" s="32">
        <v>84.24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0" t="s">
        <v>341</v>
      </c>
      <c r="C19" s="11" t="s">
        <v>324</v>
      </c>
      <c r="D19" s="10">
        <v>3.2</v>
      </c>
      <c r="E19" s="10">
        <v>3.28</v>
      </c>
      <c r="F19" s="10">
        <v>3.2</v>
      </c>
      <c r="G19" s="37">
        <v>3.2</v>
      </c>
      <c r="H19" s="32">
        <v>51.84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0" t="s">
        <v>342</v>
      </c>
      <c r="C20" s="11" t="s">
        <v>324</v>
      </c>
      <c r="D20" s="10">
        <v>11.4</v>
      </c>
      <c r="E20" s="10">
        <v>11.49</v>
      </c>
      <c r="F20" s="10">
        <v>11.4</v>
      </c>
      <c r="G20" s="37">
        <v>11.4</v>
      </c>
      <c r="H20" s="32">
        <v>184.68</v>
      </c>
      <c r="I20" s="33"/>
    </row>
    <row r="21" s="21" customFormat="1" ht="17" customHeight="1" spans="1:9 16382:16384">
      <c r="A21" s="11">
        <v>18</v>
      </c>
      <c r="B21" s="10" t="s">
        <v>343</v>
      </c>
      <c r="C21" s="11" t="s">
        <v>324</v>
      </c>
      <c r="D21" s="10">
        <v>2</v>
      </c>
      <c r="E21" s="10">
        <v>9.92</v>
      </c>
      <c r="F21" s="10">
        <v>2</v>
      </c>
      <c r="G21" s="37">
        <v>2</v>
      </c>
      <c r="H21" s="32">
        <v>32.4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0" t="s">
        <v>344</v>
      </c>
      <c r="C22" s="11" t="s">
        <v>324</v>
      </c>
      <c r="D22" s="10">
        <v>1.5</v>
      </c>
      <c r="E22" s="10">
        <v>15.97</v>
      </c>
      <c r="F22" s="10">
        <v>1.5</v>
      </c>
      <c r="G22" s="37">
        <v>1.5</v>
      </c>
      <c r="H22" s="32">
        <v>24.3</v>
      </c>
      <c r="I22" s="33"/>
    </row>
    <row r="23" s="21" customFormat="1" ht="17" customHeight="1" spans="1:9 16382:16384">
      <c r="A23" s="11">
        <v>20</v>
      </c>
      <c r="B23" s="10" t="s">
        <v>345</v>
      </c>
      <c r="C23" s="11" t="s">
        <v>324</v>
      </c>
      <c r="D23" s="10">
        <v>95.7</v>
      </c>
      <c r="E23" s="10">
        <v>7.6</v>
      </c>
      <c r="F23" s="10">
        <v>95.7</v>
      </c>
      <c r="G23" s="37">
        <f>F23-6.5-4.4-3.3-4.4-7.7-4.4-4.4-5.5-6.6-3.3-7.7-3.9-10.6-5.5-5.5-4.4</f>
        <v>7.59999999999999</v>
      </c>
      <c r="H23" s="32">
        <v>123.12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0" t="s">
        <v>346</v>
      </c>
      <c r="C24" s="11" t="s">
        <v>324</v>
      </c>
      <c r="D24" s="10">
        <v>24.6</v>
      </c>
      <c r="E24" s="10">
        <v>4.38</v>
      </c>
      <c r="F24" s="10">
        <v>24.6</v>
      </c>
      <c r="G24" s="37">
        <f>F24-4.5-1.5-7.1-7.2</f>
        <v>4.3</v>
      </c>
      <c r="H24" s="32">
        <v>69.66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0" t="s">
        <v>347</v>
      </c>
      <c r="C25" s="11" t="s">
        <v>324</v>
      </c>
      <c r="D25" s="10">
        <v>5.5</v>
      </c>
      <c r="E25" s="10">
        <v>5.5</v>
      </c>
      <c r="F25" s="10">
        <v>5.5</v>
      </c>
      <c r="G25" s="37">
        <v>5.5</v>
      </c>
      <c r="H25" s="32">
        <v>89.1</v>
      </c>
      <c r="I25" s="33"/>
    </row>
    <row r="26" s="21" customFormat="1" ht="17" customHeight="1" spans="1:9 16382:16384">
      <c r="A26" s="11">
        <v>23</v>
      </c>
      <c r="B26" s="10" t="s">
        <v>348</v>
      </c>
      <c r="C26" s="11" t="s">
        <v>324</v>
      </c>
      <c r="D26" s="10">
        <v>12</v>
      </c>
      <c r="E26" s="10">
        <v>12.1</v>
      </c>
      <c r="F26" s="10">
        <v>12</v>
      </c>
      <c r="G26" s="37">
        <v>12</v>
      </c>
      <c r="H26" s="32">
        <v>194.4</v>
      </c>
      <c r="I26" s="33"/>
    </row>
    <row r="27" s="21" customFormat="1" ht="17" customHeight="1" spans="1:9 16382:16384">
      <c r="A27" s="11">
        <v>24</v>
      </c>
      <c r="B27" s="10" t="s">
        <v>349</v>
      </c>
      <c r="C27" s="11" t="s">
        <v>324</v>
      </c>
      <c r="D27" s="10">
        <v>2.4</v>
      </c>
      <c r="E27" s="10">
        <v>3.1</v>
      </c>
      <c r="F27" s="10">
        <v>2.4</v>
      </c>
      <c r="G27" s="37">
        <v>2.4</v>
      </c>
      <c r="H27" s="32">
        <v>38.88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0" t="s">
        <v>350</v>
      </c>
      <c r="C28" s="11" t="s">
        <v>324</v>
      </c>
      <c r="D28" s="10">
        <v>11</v>
      </c>
      <c r="E28" s="10">
        <v>4.4</v>
      </c>
      <c r="F28" s="10">
        <v>11</v>
      </c>
      <c r="G28" s="37">
        <f>F28-4.4-2.2</f>
        <v>4.4</v>
      </c>
      <c r="H28" s="32">
        <v>71.28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0" t="s">
        <v>351</v>
      </c>
      <c r="C29" s="11" t="s">
        <v>324</v>
      </c>
      <c r="D29" s="10">
        <v>13.2</v>
      </c>
      <c r="E29" s="10">
        <v>4.4</v>
      </c>
      <c r="F29" s="10">
        <v>13.2</v>
      </c>
      <c r="G29" s="37">
        <f>F29-5.5-3.3</f>
        <v>4.4</v>
      </c>
      <c r="H29" s="32">
        <v>71.28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0" t="s">
        <v>352</v>
      </c>
      <c r="C30" s="11" t="s">
        <v>324</v>
      </c>
      <c r="D30" s="10">
        <v>12</v>
      </c>
      <c r="E30" s="10">
        <v>4.4</v>
      </c>
      <c r="F30" s="10">
        <v>12</v>
      </c>
      <c r="G30" s="37">
        <f>F30-4.4-3.3</f>
        <v>4.3</v>
      </c>
      <c r="H30" s="32">
        <v>69.66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0" t="s">
        <v>353</v>
      </c>
      <c r="C31" s="11" t="s">
        <v>324</v>
      </c>
      <c r="D31" s="10">
        <v>79.9</v>
      </c>
      <c r="E31" s="10">
        <v>3.3</v>
      </c>
      <c r="F31" s="10">
        <v>79.9</v>
      </c>
      <c r="G31" s="37">
        <f>F31-3.3-5.2-6.5-3.3-5.5-5.5-5.5-3.3-2.2-4.4-4.4-5.5-9.9-3.3-4.4-4.4</f>
        <v>3.30000000000001</v>
      </c>
      <c r="H31" s="32">
        <v>53.4600000000002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10" t="s">
        <v>354</v>
      </c>
      <c r="C32" s="11" t="s">
        <v>324</v>
      </c>
      <c r="D32" s="10">
        <v>13</v>
      </c>
      <c r="E32" s="10">
        <v>7.7</v>
      </c>
      <c r="F32" s="10">
        <v>13</v>
      </c>
      <c r="G32" s="37">
        <f>F32-5.5</f>
        <v>7.5</v>
      </c>
      <c r="H32" s="32">
        <v>121.5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10" t="s">
        <v>355</v>
      </c>
      <c r="C33" s="11" t="s">
        <v>324</v>
      </c>
      <c r="D33" s="10">
        <v>8.8</v>
      </c>
      <c r="E33" s="10">
        <v>4.4</v>
      </c>
      <c r="F33" s="10">
        <v>8.8</v>
      </c>
      <c r="G33" s="37">
        <v>4.4</v>
      </c>
      <c r="H33" s="32">
        <v>71.28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10" t="s">
        <v>356</v>
      </c>
      <c r="C34" s="11" t="s">
        <v>324</v>
      </c>
      <c r="D34" s="10">
        <v>10</v>
      </c>
      <c r="E34" s="10">
        <v>5.1</v>
      </c>
      <c r="F34" s="10">
        <v>10</v>
      </c>
      <c r="G34" s="37">
        <v>5.1</v>
      </c>
      <c r="H34" s="32">
        <v>82.62</v>
      </c>
      <c r="I34" s="33"/>
      <c r="XFB34" s="2"/>
      <c r="XFC34" s="2"/>
      <c r="XFD34" s="2"/>
    </row>
    <row r="35" s="21" customFormat="1" ht="17" customHeight="1" spans="1:9 16382:16384">
      <c r="A35" s="16" t="s">
        <v>57</v>
      </c>
      <c r="B35" s="17"/>
      <c r="C35" s="18"/>
      <c r="D35" s="11">
        <f>SUM(D4:D34)</f>
        <v>407.3</v>
      </c>
      <c r="E35" s="11">
        <f>SUBTOTAL(9,E4:E34)</f>
        <v>220.42</v>
      </c>
      <c r="F35" s="11">
        <f>SUBTOTAL(9,F4:F34)</f>
        <v>407.3</v>
      </c>
      <c r="G35" s="11">
        <f>SUM(G4:G34)</f>
        <v>171.03</v>
      </c>
      <c r="H35" s="32">
        <f>SUM(H4:H34)</f>
        <v>2770.686</v>
      </c>
      <c r="I35" s="33"/>
      <c r="XFB35" s="2"/>
      <c r="XFC35" s="2"/>
      <c r="XFD35" s="2"/>
    </row>
  </sheetData>
  <mergeCells count="3">
    <mergeCell ref="A1:I1"/>
    <mergeCell ref="A2:I2"/>
    <mergeCell ref="A35:C35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5"/>
  <sheetViews>
    <sheetView workbookViewId="0">
      <selection activeCell="J2" sqref="J2"/>
    </sheetView>
  </sheetViews>
  <sheetFormatPr defaultColWidth="9" defaultRowHeight="13.5"/>
  <cols>
    <col min="1" max="1" width="5.625" customWidth="1"/>
    <col min="2" max="2" width="10.125" customWidth="1"/>
    <col min="3" max="3" width="10.375" customWidth="1"/>
    <col min="4" max="4" width="9.76666666666667" customWidth="1"/>
    <col min="5" max="6" width="8.625" customWidth="1"/>
    <col min="7" max="7" width="11.6583333333333" customWidth="1"/>
    <col min="8" max="8" width="12.4666666666667" customWidth="1"/>
    <col min="9" max="9" width="11.625" customWidth="1"/>
  </cols>
  <sheetData>
    <row r="1" s="1" customFormat="1" ht="44" customHeight="1" spans="1:9 16382:16384">
      <c r="A1" s="3" t="s">
        <v>357</v>
      </c>
      <c r="B1" s="22"/>
      <c r="C1" s="22"/>
      <c r="D1" s="23"/>
      <c r="E1" s="22"/>
      <c r="F1" s="22"/>
      <c r="G1" s="23"/>
      <c r="H1" s="24"/>
      <c r="I1" s="22"/>
    </row>
    <row r="2" s="1" customFormat="1" ht="20" customHeight="1" spans="1:9 16382:16384">
      <c r="A2" s="25" t="s">
        <v>59</v>
      </c>
      <c r="B2" s="26"/>
      <c r="C2" s="26"/>
      <c r="D2" s="26"/>
      <c r="E2" s="26"/>
      <c r="F2" s="26"/>
      <c r="G2" s="26"/>
      <c r="H2" s="27"/>
      <c r="I2" s="26"/>
    </row>
    <row r="3" s="2" customFormat="1" ht="42" customHeight="1" spans="1:9 16382:16384">
      <c r="A3" s="5" t="s">
        <v>3</v>
      </c>
      <c r="B3" s="5" t="s">
        <v>60</v>
      </c>
      <c r="C3" s="5" t="s">
        <v>47</v>
      </c>
      <c r="D3" s="6" t="s">
        <v>48</v>
      </c>
      <c r="E3" s="5" t="s">
        <v>61</v>
      </c>
      <c r="F3" s="7" t="s">
        <v>50</v>
      </c>
      <c r="G3" s="6" t="s">
        <v>62</v>
      </c>
      <c r="H3" s="34" t="s">
        <v>14</v>
      </c>
      <c r="I3" s="35" t="s">
        <v>53</v>
      </c>
    </row>
    <row r="4" s="21" customFormat="1" ht="17" customHeight="1" spans="1:9 16382:16384">
      <c r="A4" s="11">
        <v>1</v>
      </c>
      <c r="B4" s="10" t="s">
        <v>358</v>
      </c>
      <c r="C4" s="10" t="s">
        <v>27</v>
      </c>
      <c r="D4" s="10">
        <v>21</v>
      </c>
      <c r="E4" s="10">
        <v>21.25</v>
      </c>
      <c r="F4" s="10">
        <v>21</v>
      </c>
      <c r="G4" s="10">
        <v>21</v>
      </c>
      <c r="H4" s="32" cm="1">
        <f t="array" ref="H4:H184">G4:G184*16.2</f>
        <v>340.2</v>
      </c>
      <c r="I4" s="33"/>
    </row>
    <row r="5" s="21" customFormat="1" ht="17" customHeight="1" spans="1:9 16382:16384">
      <c r="A5" s="11">
        <v>2</v>
      </c>
      <c r="B5" s="10" t="s">
        <v>359</v>
      </c>
      <c r="C5" s="10" t="s">
        <v>27</v>
      </c>
      <c r="D5" s="10">
        <v>19</v>
      </c>
      <c r="E5" s="10">
        <v>19.25</v>
      </c>
      <c r="F5" s="10">
        <v>19</v>
      </c>
      <c r="G5" s="11">
        <v>19</v>
      </c>
      <c r="H5" s="32">
        <v>307.8</v>
      </c>
      <c r="I5" s="33"/>
      <c r="XFB5" s="2"/>
      <c r="XFC5" s="2"/>
      <c r="XFD5" s="2"/>
    </row>
    <row r="6" s="21" customFormat="1" ht="17" customHeight="1" spans="1:9 16382:16384">
      <c r="A6" s="11">
        <v>3</v>
      </c>
      <c r="B6" s="10" t="s">
        <v>360</v>
      </c>
      <c r="C6" s="10" t="s">
        <v>27</v>
      </c>
      <c r="D6" s="10">
        <v>17</v>
      </c>
      <c r="E6" s="10">
        <v>13.37</v>
      </c>
      <c r="F6" s="10">
        <v>17</v>
      </c>
      <c r="G6" s="11">
        <v>8</v>
      </c>
      <c r="H6" s="32">
        <v>129.6</v>
      </c>
      <c r="I6" s="33"/>
    </row>
    <row r="7" s="21" customFormat="1" ht="17" customHeight="1" spans="1:9 16382:16384">
      <c r="A7" s="11">
        <v>4</v>
      </c>
      <c r="B7" s="10" t="s">
        <v>361</v>
      </c>
      <c r="C7" s="10" t="s">
        <v>27</v>
      </c>
      <c r="D7" s="10">
        <v>16.5</v>
      </c>
      <c r="E7" s="10">
        <v>16.64</v>
      </c>
      <c r="F7" s="10">
        <v>16.5</v>
      </c>
      <c r="G7" s="10">
        <v>16.5</v>
      </c>
      <c r="H7" s="32">
        <v>267.3</v>
      </c>
      <c r="I7" s="33"/>
      <c r="XFB7" s="2"/>
      <c r="XFC7" s="2"/>
      <c r="XFD7" s="2"/>
    </row>
    <row r="8" s="21" customFormat="1" ht="17" customHeight="1" spans="1:9 16382:16384">
      <c r="A8" s="11">
        <v>5</v>
      </c>
      <c r="B8" s="10" t="s">
        <v>362</v>
      </c>
      <c r="C8" s="10" t="s">
        <v>27</v>
      </c>
      <c r="D8" s="10">
        <v>10</v>
      </c>
      <c r="E8" s="10">
        <v>9.99</v>
      </c>
      <c r="F8" s="10">
        <v>10</v>
      </c>
      <c r="G8" s="11">
        <v>9.99</v>
      </c>
      <c r="H8" s="32">
        <v>161.838</v>
      </c>
      <c r="I8" s="33"/>
      <c r="XFB8" s="2"/>
      <c r="XFC8" s="2"/>
      <c r="XFD8" s="2"/>
    </row>
    <row r="9" s="21" customFormat="1" ht="17" customHeight="1" spans="1:9 16382:16384">
      <c r="A9" s="11">
        <v>6</v>
      </c>
      <c r="B9" s="10" t="s">
        <v>363</v>
      </c>
      <c r="C9" s="10" t="s">
        <v>27</v>
      </c>
      <c r="D9" s="10">
        <v>16</v>
      </c>
      <c r="E9" s="10">
        <v>16.03</v>
      </c>
      <c r="F9" s="10">
        <v>16</v>
      </c>
      <c r="G9" s="10">
        <v>16</v>
      </c>
      <c r="H9" s="32">
        <v>259.2</v>
      </c>
      <c r="I9" s="33"/>
      <c r="XFB9" s="2"/>
      <c r="XFC9" s="2"/>
      <c r="XFD9" s="2"/>
    </row>
    <row r="10" s="21" customFormat="1" ht="17" customHeight="1" spans="1:9 16382:16384">
      <c r="A10" s="11">
        <v>7</v>
      </c>
      <c r="B10" s="10" t="s">
        <v>364</v>
      </c>
      <c r="C10" s="10" t="s">
        <v>27</v>
      </c>
      <c r="D10" s="10">
        <v>12</v>
      </c>
      <c r="E10" s="10">
        <v>12.32</v>
      </c>
      <c r="F10" s="10">
        <v>12</v>
      </c>
      <c r="G10" s="10">
        <v>12</v>
      </c>
      <c r="H10" s="32">
        <v>194.4</v>
      </c>
      <c r="I10" s="33"/>
      <c r="XFB10" s="2"/>
      <c r="XFC10" s="2"/>
      <c r="XFD10" s="2"/>
    </row>
    <row r="11" s="21" customFormat="1" ht="17" customHeight="1" spans="1:9 16382:16384">
      <c r="A11" s="11">
        <v>8</v>
      </c>
      <c r="B11" s="10" t="s">
        <v>365</v>
      </c>
      <c r="C11" s="10" t="s">
        <v>27</v>
      </c>
      <c r="D11" s="10">
        <v>15</v>
      </c>
      <c r="E11" s="10">
        <v>15.43</v>
      </c>
      <c r="F11" s="10">
        <v>15</v>
      </c>
      <c r="G11" s="10">
        <v>15</v>
      </c>
      <c r="H11" s="32">
        <v>243</v>
      </c>
      <c r="I11" s="33"/>
      <c r="XFB11" s="2"/>
      <c r="XFC11" s="2"/>
      <c r="XFD11" s="2"/>
    </row>
    <row r="12" s="21" customFormat="1" ht="17" customHeight="1" spans="1:9 16382:16384">
      <c r="A12" s="11">
        <v>9</v>
      </c>
      <c r="B12" s="10" t="s">
        <v>366</v>
      </c>
      <c r="C12" s="10" t="s">
        <v>27</v>
      </c>
      <c r="D12" s="10">
        <v>13</v>
      </c>
      <c r="E12" s="10">
        <v>14.63</v>
      </c>
      <c r="F12" s="10">
        <v>13</v>
      </c>
      <c r="G12" s="10">
        <v>13</v>
      </c>
      <c r="H12" s="32">
        <v>210.6</v>
      </c>
      <c r="I12" s="33"/>
      <c r="XFB12" s="2"/>
      <c r="XFC12" s="2"/>
      <c r="XFD12" s="2"/>
    </row>
    <row r="13" s="21" customFormat="1" ht="17" customHeight="1" spans="1:9 16382:16384">
      <c r="A13" s="11">
        <v>10</v>
      </c>
      <c r="B13" s="10" t="s">
        <v>367</v>
      </c>
      <c r="C13" s="10" t="s">
        <v>27</v>
      </c>
      <c r="D13" s="10">
        <v>20</v>
      </c>
      <c r="E13" s="10">
        <v>20.12</v>
      </c>
      <c r="F13" s="10">
        <v>20</v>
      </c>
      <c r="G13" s="10">
        <v>20</v>
      </c>
      <c r="H13" s="32">
        <v>324</v>
      </c>
      <c r="I13" s="33"/>
      <c r="XFB13" s="2"/>
      <c r="XFC13" s="2"/>
      <c r="XFD13" s="2"/>
    </row>
    <row r="14" s="21" customFormat="1" ht="17" customHeight="1" spans="1:9 16382:16384">
      <c r="A14" s="11">
        <v>11</v>
      </c>
      <c r="B14" s="10" t="s">
        <v>368</v>
      </c>
      <c r="C14" s="10" t="s">
        <v>27</v>
      </c>
      <c r="D14" s="10">
        <v>7</v>
      </c>
      <c r="E14" s="10">
        <v>18.94</v>
      </c>
      <c r="F14" s="10">
        <v>7</v>
      </c>
      <c r="G14" s="11">
        <v>7</v>
      </c>
      <c r="H14" s="32">
        <v>113.4</v>
      </c>
      <c r="I14" s="33"/>
      <c r="XFB14" s="2"/>
      <c r="XFC14" s="2"/>
      <c r="XFD14" s="2"/>
    </row>
    <row r="15" s="21" customFormat="1" ht="17" customHeight="1" spans="1:9 16382:16384">
      <c r="A15" s="11">
        <v>12</v>
      </c>
      <c r="B15" s="10" t="s">
        <v>369</v>
      </c>
      <c r="C15" s="10" t="s">
        <v>27</v>
      </c>
      <c r="D15" s="10">
        <v>20</v>
      </c>
      <c r="E15" s="10">
        <v>22.08</v>
      </c>
      <c r="F15" s="10">
        <v>20</v>
      </c>
      <c r="G15" s="10">
        <v>20</v>
      </c>
      <c r="H15" s="32">
        <v>324</v>
      </c>
      <c r="I15" s="33"/>
      <c r="XFB15" s="2"/>
      <c r="XFC15" s="2"/>
      <c r="XFD15" s="2"/>
    </row>
    <row r="16" s="21" customFormat="1" ht="17" customHeight="1" spans="1:9 16382:16384">
      <c r="A16" s="11">
        <v>13</v>
      </c>
      <c r="B16" s="10" t="s">
        <v>370</v>
      </c>
      <c r="C16" s="10" t="s">
        <v>27</v>
      </c>
      <c r="D16" s="10">
        <v>24</v>
      </c>
      <c r="E16" s="10">
        <v>15.83</v>
      </c>
      <c r="F16" s="10">
        <v>24</v>
      </c>
      <c r="G16" s="11">
        <f>F16-8.59</f>
        <v>15.41</v>
      </c>
      <c r="H16" s="32">
        <v>249.642</v>
      </c>
      <c r="I16" s="33"/>
      <c r="XFB16" s="2"/>
      <c r="XFC16" s="2"/>
      <c r="XFD16" s="2"/>
    </row>
    <row r="17" s="21" customFormat="1" ht="17" customHeight="1" spans="1:9 16382:16384">
      <c r="A17" s="11">
        <v>14</v>
      </c>
      <c r="B17" s="10" t="s">
        <v>371</v>
      </c>
      <c r="C17" s="10" t="s">
        <v>27</v>
      </c>
      <c r="D17" s="10">
        <v>28</v>
      </c>
      <c r="E17" s="10">
        <v>11.45</v>
      </c>
      <c r="F17" s="10">
        <v>28</v>
      </c>
      <c r="G17" s="11">
        <f>F17-7-10</f>
        <v>11</v>
      </c>
      <c r="H17" s="32">
        <v>178.2</v>
      </c>
      <c r="I17" s="33"/>
      <c r="XFB17" s="2"/>
      <c r="XFC17" s="2"/>
      <c r="XFD17" s="2"/>
    </row>
    <row r="18" s="21" customFormat="1" ht="17" customHeight="1" spans="1:9 16382:16384">
      <c r="A18" s="11">
        <v>15</v>
      </c>
      <c r="B18" s="10" t="s">
        <v>372</v>
      </c>
      <c r="C18" s="10" t="s">
        <v>27</v>
      </c>
      <c r="D18" s="10">
        <v>12</v>
      </c>
      <c r="E18" s="10">
        <v>12.41</v>
      </c>
      <c r="F18" s="10">
        <v>12</v>
      </c>
      <c r="G18" s="10">
        <v>12</v>
      </c>
      <c r="H18" s="32">
        <v>194.4</v>
      </c>
      <c r="I18" s="33"/>
      <c r="XFB18" s="2"/>
      <c r="XFC18" s="2"/>
      <c r="XFD18" s="2"/>
    </row>
    <row r="19" s="21" customFormat="1" ht="17" customHeight="1" spans="1:9 16382:16384">
      <c r="A19" s="11">
        <v>16</v>
      </c>
      <c r="B19" s="10" t="s">
        <v>373</v>
      </c>
      <c r="C19" s="10" t="s">
        <v>27</v>
      </c>
      <c r="D19" s="10">
        <v>15</v>
      </c>
      <c r="E19" s="10">
        <v>19.58</v>
      </c>
      <c r="F19" s="10">
        <v>15</v>
      </c>
      <c r="G19" s="10">
        <v>15</v>
      </c>
      <c r="H19" s="32">
        <v>243</v>
      </c>
      <c r="I19" s="33"/>
      <c r="XFB19" s="2"/>
      <c r="XFC19" s="2"/>
      <c r="XFD19" s="2"/>
    </row>
    <row r="20" s="21" customFormat="1" ht="17" customHeight="1" spans="1:9 16382:16384">
      <c r="A20" s="11">
        <v>17</v>
      </c>
      <c r="B20" s="10" t="s">
        <v>374</v>
      </c>
      <c r="C20" s="10" t="s">
        <v>27</v>
      </c>
      <c r="D20" s="10">
        <v>18</v>
      </c>
      <c r="E20" s="10">
        <v>18.28</v>
      </c>
      <c r="F20" s="10">
        <v>18</v>
      </c>
      <c r="G20" s="10">
        <v>18</v>
      </c>
      <c r="H20" s="32">
        <v>291.6</v>
      </c>
      <c r="I20" s="33"/>
      <c r="XFB20" s="2"/>
      <c r="XFC20" s="2"/>
      <c r="XFD20" s="2"/>
    </row>
    <row r="21" s="21" customFormat="1" ht="17" customHeight="1" spans="1:9 16382:16384">
      <c r="A21" s="11">
        <v>18</v>
      </c>
      <c r="B21" s="10" t="s">
        <v>375</v>
      </c>
      <c r="C21" s="10" t="s">
        <v>27</v>
      </c>
      <c r="D21" s="10">
        <v>15</v>
      </c>
      <c r="E21" s="10">
        <v>15.08</v>
      </c>
      <c r="F21" s="10">
        <v>15</v>
      </c>
      <c r="G21" s="10">
        <v>15</v>
      </c>
      <c r="H21" s="32">
        <v>243</v>
      </c>
      <c r="I21" s="33"/>
      <c r="XFB21" s="2"/>
      <c r="XFC21" s="2"/>
      <c r="XFD21" s="2"/>
    </row>
    <row r="22" s="21" customFormat="1" ht="17" customHeight="1" spans="1:9 16382:16384">
      <c r="A22" s="11">
        <v>19</v>
      </c>
      <c r="B22" s="10" t="s">
        <v>376</v>
      </c>
      <c r="C22" s="10" t="s">
        <v>27</v>
      </c>
      <c r="D22" s="10">
        <v>14.5</v>
      </c>
      <c r="E22" s="10">
        <v>14.48</v>
      </c>
      <c r="F22" s="10">
        <v>14.5</v>
      </c>
      <c r="G22" s="10">
        <v>14.5</v>
      </c>
      <c r="H22" s="32">
        <v>234.9</v>
      </c>
      <c r="I22" s="33"/>
      <c r="XFB22" s="2"/>
      <c r="XFC22" s="2"/>
      <c r="XFD22" s="2"/>
    </row>
    <row r="23" s="21" customFormat="1" ht="17" customHeight="1" spans="1:9 16382:16384">
      <c r="A23" s="11">
        <v>20</v>
      </c>
      <c r="B23" s="10" t="s">
        <v>377</v>
      </c>
      <c r="C23" s="10" t="s">
        <v>27</v>
      </c>
      <c r="D23" s="10">
        <v>28</v>
      </c>
      <c r="E23" s="10">
        <v>12.36</v>
      </c>
      <c r="F23" s="10">
        <v>28</v>
      </c>
      <c r="G23" s="11">
        <f>F23-15.7</f>
        <v>12.3</v>
      </c>
      <c r="H23" s="32">
        <v>199.26</v>
      </c>
      <c r="I23" s="33"/>
      <c r="XFB23" s="2"/>
      <c r="XFC23" s="2"/>
      <c r="XFD23" s="2"/>
    </row>
    <row r="24" s="21" customFormat="1" ht="17" customHeight="1" spans="1:9 16382:16384">
      <c r="A24" s="11">
        <v>21</v>
      </c>
      <c r="B24" s="10" t="s">
        <v>378</v>
      </c>
      <c r="C24" s="10" t="s">
        <v>27</v>
      </c>
      <c r="D24" s="10">
        <v>18</v>
      </c>
      <c r="E24" s="10">
        <v>17.95</v>
      </c>
      <c r="F24" s="10">
        <v>18</v>
      </c>
      <c r="G24" s="11">
        <v>17.95</v>
      </c>
      <c r="H24" s="32">
        <v>290.79</v>
      </c>
      <c r="I24" s="33"/>
      <c r="XFB24" s="2"/>
      <c r="XFC24" s="2"/>
      <c r="XFD24" s="2"/>
    </row>
    <row r="25" s="21" customFormat="1" ht="17" customHeight="1" spans="1:9 16382:16384">
      <c r="A25" s="11">
        <v>22</v>
      </c>
      <c r="B25" s="10" t="s">
        <v>379</v>
      </c>
      <c r="C25" s="10" t="s">
        <v>27</v>
      </c>
      <c r="D25" s="10">
        <v>38</v>
      </c>
      <c r="E25" s="10">
        <v>32.53</v>
      </c>
      <c r="F25" s="10">
        <v>38</v>
      </c>
      <c r="G25" s="11">
        <f>F25-6</f>
        <v>32</v>
      </c>
      <c r="H25" s="32">
        <v>518.4</v>
      </c>
      <c r="I25" s="33"/>
      <c r="XFB25" s="2"/>
      <c r="XFC25" s="2"/>
      <c r="XFD25" s="2"/>
    </row>
    <row r="26" s="21" customFormat="1" ht="17" customHeight="1" spans="1:9 16382:16384">
      <c r="A26" s="11">
        <v>23</v>
      </c>
      <c r="B26" s="10" t="s">
        <v>380</v>
      </c>
      <c r="C26" s="10" t="s">
        <v>27</v>
      </c>
      <c r="D26" s="10">
        <v>20</v>
      </c>
      <c r="E26" s="10">
        <v>19.93</v>
      </c>
      <c r="F26" s="10">
        <v>20</v>
      </c>
      <c r="G26" s="11">
        <v>20</v>
      </c>
      <c r="H26" s="32">
        <v>324</v>
      </c>
      <c r="I26" s="33"/>
      <c r="XFB26" s="2"/>
      <c r="XFC26" s="2"/>
      <c r="XFD26" s="2"/>
    </row>
    <row r="27" s="21" customFormat="1" ht="17" customHeight="1" spans="1:9 16382:16384">
      <c r="A27" s="11">
        <v>24</v>
      </c>
      <c r="B27" s="10" t="s">
        <v>381</v>
      </c>
      <c r="C27" s="10" t="s">
        <v>27</v>
      </c>
      <c r="D27" s="10">
        <v>18</v>
      </c>
      <c r="E27" s="10">
        <v>22.87</v>
      </c>
      <c r="F27" s="10">
        <v>18</v>
      </c>
      <c r="G27" s="10">
        <v>18</v>
      </c>
      <c r="H27" s="32">
        <v>291.6</v>
      </c>
      <c r="I27" s="33"/>
      <c r="XFB27" s="2"/>
      <c r="XFC27" s="2"/>
      <c r="XFD27" s="2"/>
    </row>
    <row r="28" s="21" customFormat="1" ht="17" customHeight="1" spans="1:9 16382:16384">
      <c r="A28" s="11">
        <v>25</v>
      </c>
      <c r="B28" s="10" t="s">
        <v>382</v>
      </c>
      <c r="C28" s="10" t="s">
        <v>27</v>
      </c>
      <c r="D28" s="10">
        <v>12</v>
      </c>
      <c r="E28" s="10">
        <v>6.3</v>
      </c>
      <c r="F28" s="10">
        <v>12</v>
      </c>
      <c r="G28" s="11">
        <f>F28-6</f>
        <v>6</v>
      </c>
      <c r="H28" s="32">
        <v>97.2</v>
      </c>
      <c r="I28" s="33"/>
      <c r="XFB28" s="2"/>
      <c r="XFC28" s="2"/>
      <c r="XFD28" s="2"/>
    </row>
    <row r="29" s="21" customFormat="1" ht="17" customHeight="1" spans="1:9 16382:16384">
      <c r="A29" s="11">
        <v>26</v>
      </c>
      <c r="B29" s="10" t="s">
        <v>383</v>
      </c>
      <c r="C29" s="10" t="s">
        <v>27</v>
      </c>
      <c r="D29" s="10">
        <v>53</v>
      </c>
      <c r="E29" s="10">
        <v>9.03</v>
      </c>
      <c r="F29" s="10">
        <v>53</v>
      </c>
      <c r="G29" s="11">
        <v>9.03</v>
      </c>
      <c r="H29" s="32">
        <v>146.286</v>
      </c>
      <c r="I29" s="33"/>
      <c r="XFB29" s="2"/>
      <c r="XFC29" s="2"/>
      <c r="XFD29" s="2"/>
    </row>
    <row r="30" s="21" customFormat="1" ht="17" customHeight="1" spans="1:9 16382:16384">
      <c r="A30" s="11">
        <v>27</v>
      </c>
      <c r="B30" s="10" t="s">
        <v>384</v>
      </c>
      <c r="C30" s="10" t="s">
        <v>27</v>
      </c>
      <c r="D30" s="10">
        <v>16</v>
      </c>
      <c r="E30" s="10">
        <v>6.71</v>
      </c>
      <c r="F30" s="10">
        <v>16</v>
      </c>
      <c r="G30" s="11">
        <v>6.71</v>
      </c>
      <c r="H30" s="32">
        <v>108.702</v>
      </c>
      <c r="I30" s="33"/>
      <c r="XFB30" s="2"/>
      <c r="XFC30" s="2"/>
      <c r="XFD30" s="2"/>
    </row>
    <row r="31" s="21" customFormat="1" ht="17" customHeight="1" spans="1:9 16382:16384">
      <c r="A31" s="11">
        <v>28</v>
      </c>
      <c r="B31" s="10" t="s">
        <v>385</v>
      </c>
      <c r="C31" s="10" t="s">
        <v>27</v>
      </c>
      <c r="D31" s="10">
        <v>20</v>
      </c>
      <c r="E31" s="10">
        <v>8.21</v>
      </c>
      <c r="F31" s="10">
        <v>20</v>
      </c>
      <c r="G31" s="11">
        <v>8.21</v>
      </c>
      <c r="H31" s="32">
        <v>133.002</v>
      </c>
      <c r="I31" s="33"/>
      <c r="XFB31" s="2"/>
      <c r="XFC31" s="2"/>
      <c r="XFD31" s="2"/>
    </row>
    <row r="32" s="21" customFormat="1" ht="17" customHeight="1" spans="1:9 16382:16384">
      <c r="A32" s="11">
        <v>29</v>
      </c>
      <c r="B32" s="10" t="s">
        <v>386</v>
      </c>
      <c r="C32" s="10" t="s">
        <v>27</v>
      </c>
      <c r="D32" s="10">
        <v>15</v>
      </c>
      <c r="E32" s="10">
        <v>19.26</v>
      </c>
      <c r="F32" s="10">
        <v>15</v>
      </c>
      <c r="G32" s="10">
        <v>15</v>
      </c>
      <c r="H32" s="32">
        <v>243</v>
      </c>
      <c r="I32" s="33"/>
      <c r="XFB32" s="2"/>
      <c r="XFC32" s="2"/>
      <c r="XFD32" s="2"/>
    </row>
    <row r="33" s="21" customFormat="1" ht="17" customHeight="1" spans="1:9 16382:16384">
      <c r="A33" s="11">
        <v>30</v>
      </c>
      <c r="B33" s="10" t="s">
        <v>387</v>
      </c>
      <c r="C33" s="10" t="s">
        <v>27</v>
      </c>
      <c r="D33" s="10">
        <v>20</v>
      </c>
      <c r="E33" s="10">
        <v>12.04</v>
      </c>
      <c r="F33" s="10">
        <v>20</v>
      </c>
      <c r="G33" s="11">
        <f>F33-8</f>
        <v>12</v>
      </c>
      <c r="H33" s="32">
        <v>194.4</v>
      </c>
      <c r="I33" s="33"/>
      <c r="XFB33" s="2"/>
      <c r="XFC33" s="2"/>
      <c r="XFD33" s="2"/>
    </row>
    <row r="34" s="21" customFormat="1" ht="17" customHeight="1" spans="1:9 16382:16384">
      <c r="A34" s="11">
        <v>31</v>
      </c>
      <c r="B34" s="10" t="s">
        <v>388</v>
      </c>
      <c r="C34" s="10" t="s">
        <v>27</v>
      </c>
      <c r="D34" s="10">
        <v>31</v>
      </c>
      <c r="E34" s="10">
        <v>16.21</v>
      </c>
      <c r="F34" s="10">
        <v>31</v>
      </c>
      <c r="G34" s="11">
        <f>F34-6.18-8.66</f>
        <v>16.16</v>
      </c>
      <c r="H34" s="32">
        <v>261.792</v>
      </c>
      <c r="I34" s="33"/>
      <c r="XFB34" s="2"/>
      <c r="XFC34" s="2"/>
      <c r="XFD34" s="2"/>
    </row>
    <row r="35" s="21" customFormat="1" ht="17" customHeight="1" spans="1:9 16382:16384">
      <c r="A35" s="11">
        <v>32</v>
      </c>
      <c r="B35" s="10" t="s">
        <v>389</v>
      </c>
      <c r="C35" s="10" t="s">
        <v>27</v>
      </c>
      <c r="D35" s="10">
        <v>16</v>
      </c>
      <c r="E35" s="10">
        <v>17.02</v>
      </c>
      <c r="F35" s="10">
        <v>16</v>
      </c>
      <c r="G35" s="10">
        <v>16</v>
      </c>
      <c r="H35" s="32">
        <v>259.2</v>
      </c>
      <c r="I35" s="33"/>
      <c r="XFB35" s="2"/>
      <c r="XFC35" s="2"/>
      <c r="XFD35" s="2"/>
    </row>
    <row r="36" s="21" customFormat="1" ht="17" customHeight="1" spans="1:9 16382:16384">
      <c r="A36" s="11">
        <v>33</v>
      </c>
      <c r="B36" s="10" t="s">
        <v>390</v>
      </c>
      <c r="C36" s="10" t="s">
        <v>27</v>
      </c>
      <c r="D36" s="10">
        <v>19.5</v>
      </c>
      <c r="E36" s="10">
        <v>19.75</v>
      </c>
      <c r="F36" s="10">
        <v>19.5</v>
      </c>
      <c r="G36" s="10">
        <v>19.5</v>
      </c>
      <c r="H36" s="32">
        <v>315.9</v>
      </c>
      <c r="I36" s="33"/>
      <c r="XFB36" s="2"/>
      <c r="XFC36" s="2"/>
      <c r="XFD36" s="2"/>
    </row>
    <row r="37" s="21" customFormat="1" ht="17" customHeight="1" spans="1:9 16382:16384">
      <c r="A37" s="11">
        <v>34</v>
      </c>
      <c r="B37" s="10" t="s">
        <v>391</v>
      </c>
      <c r="C37" s="10" t="s">
        <v>27</v>
      </c>
      <c r="D37" s="10">
        <v>6</v>
      </c>
      <c r="E37" s="10">
        <v>16</v>
      </c>
      <c r="F37" s="10">
        <v>6</v>
      </c>
      <c r="G37" s="10">
        <v>6</v>
      </c>
      <c r="H37" s="32">
        <v>97.2</v>
      </c>
      <c r="I37" s="33"/>
      <c r="XFB37" s="2"/>
      <c r="XFC37" s="2"/>
      <c r="XFD37" s="2"/>
    </row>
    <row r="38" s="21" customFormat="1" ht="17" customHeight="1" spans="1:9 16382:16384">
      <c r="A38" s="11">
        <v>35</v>
      </c>
      <c r="B38" s="10" t="s">
        <v>392</v>
      </c>
      <c r="C38" s="10" t="s">
        <v>27</v>
      </c>
      <c r="D38" s="10">
        <v>11</v>
      </c>
      <c r="E38" s="10">
        <v>11.6</v>
      </c>
      <c r="F38" s="10">
        <v>11</v>
      </c>
      <c r="G38" s="10">
        <v>11</v>
      </c>
      <c r="H38" s="32">
        <v>178.2</v>
      </c>
      <c r="I38" s="33"/>
    </row>
    <row r="39" s="21" customFormat="1" ht="17" customHeight="1" spans="1:9 16382:16384">
      <c r="A39" s="11">
        <v>36</v>
      </c>
      <c r="B39" s="10" t="s">
        <v>393</v>
      </c>
      <c r="C39" s="10" t="s">
        <v>27</v>
      </c>
      <c r="D39" s="10">
        <v>10</v>
      </c>
      <c r="E39" s="10">
        <v>16.78</v>
      </c>
      <c r="F39" s="10">
        <v>10</v>
      </c>
      <c r="G39" s="10">
        <v>10</v>
      </c>
      <c r="H39" s="32">
        <v>162</v>
      </c>
      <c r="I39" s="33"/>
      <c r="XFB39" s="2"/>
      <c r="XFC39" s="2"/>
      <c r="XFD39" s="2"/>
    </row>
    <row r="40" s="21" customFormat="1" ht="17" customHeight="1" spans="1:9 16382:16384">
      <c r="A40" s="11">
        <v>37</v>
      </c>
      <c r="B40" s="10" t="s">
        <v>394</v>
      </c>
      <c r="C40" s="10" t="s">
        <v>27</v>
      </c>
      <c r="D40" s="10">
        <v>13.5</v>
      </c>
      <c r="E40" s="10">
        <v>13.86</v>
      </c>
      <c r="F40" s="10">
        <v>13.5</v>
      </c>
      <c r="G40" s="10">
        <v>13.5</v>
      </c>
      <c r="H40" s="32">
        <v>218.7</v>
      </c>
      <c r="I40" s="33"/>
    </row>
    <row r="41" s="21" customFormat="1" ht="17" customHeight="1" spans="1:9 16382:16384">
      <c r="A41" s="11">
        <v>38</v>
      </c>
      <c r="B41" s="10" t="s">
        <v>395</v>
      </c>
      <c r="C41" s="10" t="s">
        <v>27</v>
      </c>
      <c r="D41" s="10">
        <v>18</v>
      </c>
      <c r="E41" s="10">
        <v>14.29</v>
      </c>
      <c r="F41" s="10">
        <v>18</v>
      </c>
      <c r="G41" s="11">
        <f>F41-4</f>
        <v>14</v>
      </c>
      <c r="H41" s="32">
        <v>226.8</v>
      </c>
      <c r="I41" s="33"/>
      <c r="XFB41" s="2"/>
      <c r="XFC41" s="2"/>
      <c r="XFD41" s="2"/>
    </row>
    <row r="42" s="21" customFormat="1" ht="17" customHeight="1" spans="1:9 16382:16384">
      <c r="A42" s="11">
        <v>39</v>
      </c>
      <c r="B42" s="10" t="s">
        <v>396</v>
      </c>
      <c r="C42" s="10" t="s">
        <v>27</v>
      </c>
      <c r="D42" s="10">
        <v>12</v>
      </c>
      <c r="E42" s="10">
        <v>12.72</v>
      </c>
      <c r="F42" s="10">
        <v>12</v>
      </c>
      <c r="G42" s="10">
        <v>12</v>
      </c>
      <c r="H42" s="32">
        <v>194.4</v>
      </c>
      <c r="I42" s="33"/>
      <c r="XFB42" s="2"/>
      <c r="XFC42" s="2"/>
      <c r="XFD42" s="2"/>
    </row>
    <row r="43" s="21" customFormat="1" ht="17" customHeight="1" spans="1:9 16382:16384">
      <c r="A43" s="11">
        <v>40</v>
      </c>
      <c r="B43" s="10" t="s">
        <v>397</v>
      </c>
      <c r="C43" s="10" t="s">
        <v>27</v>
      </c>
      <c r="D43" s="10">
        <v>11</v>
      </c>
      <c r="E43" s="10">
        <v>12.52</v>
      </c>
      <c r="F43" s="10">
        <v>11</v>
      </c>
      <c r="G43" s="10">
        <v>11</v>
      </c>
      <c r="H43" s="32">
        <v>178.2</v>
      </c>
      <c r="I43" s="33"/>
    </row>
    <row r="44" s="21" customFormat="1" ht="17" customHeight="1" spans="1:9 16382:16384">
      <c r="A44" s="11">
        <v>41</v>
      </c>
      <c r="B44" s="10" t="s">
        <v>398</v>
      </c>
      <c r="C44" s="10" t="s">
        <v>27</v>
      </c>
      <c r="D44" s="10">
        <v>7</v>
      </c>
      <c r="E44" s="10">
        <v>11.01</v>
      </c>
      <c r="F44" s="10">
        <v>7</v>
      </c>
      <c r="G44" s="10">
        <v>7</v>
      </c>
      <c r="H44" s="32">
        <v>113.4</v>
      </c>
      <c r="I44" s="33"/>
    </row>
    <row r="45" s="21" customFormat="1" ht="17" customHeight="1" spans="1:9 16382:16384">
      <c r="A45" s="11">
        <v>42</v>
      </c>
      <c r="B45" s="10" t="s">
        <v>399</v>
      </c>
      <c r="C45" s="10" t="s">
        <v>27</v>
      </c>
      <c r="D45" s="10">
        <v>2.5</v>
      </c>
      <c r="E45" s="10">
        <v>2.62</v>
      </c>
      <c r="F45" s="10">
        <v>2.5</v>
      </c>
      <c r="G45" s="10">
        <v>2.5</v>
      </c>
      <c r="H45" s="32">
        <v>40.5</v>
      </c>
      <c r="I45" s="33"/>
      <c r="XFB45" s="2"/>
      <c r="XFC45" s="2"/>
      <c r="XFD45" s="2"/>
    </row>
    <row r="46" s="21" customFormat="1" ht="17" customHeight="1" spans="1:9 16382:16384">
      <c r="A46" s="11">
        <v>43</v>
      </c>
      <c r="B46" s="10" t="s">
        <v>400</v>
      </c>
      <c r="C46" s="10" t="s">
        <v>27</v>
      </c>
      <c r="D46" s="10">
        <v>17</v>
      </c>
      <c r="E46" s="10">
        <v>18.25</v>
      </c>
      <c r="F46" s="10">
        <v>17</v>
      </c>
      <c r="G46" s="10">
        <v>17</v>
      </c>
      <c r="H46" s="32">
        <v>275.4</v>
      </c>
      <c r="I46" s="33"/>
      <c r="XFB46" s="2"/>
      <c r="XFC46" s="2"/>
      <c r="XFD46" s="2"/>
    </row>
    <row r="47" s="21" customFormat="1" ht="17" customHeight="1" spans="1:9 16382:16384">
      <c r="A47" s="11">
        <v>44</v>
      </c>
      <c r="B47" s="10" t="s">
        <v>401</v>
      </c>
      <c r="C47" s="10" t="s">
        <v>27</v>
      </c>
      <c r="D47" s="10">
        <v>17</v>
      </c>
      <c r="E47" s="10">
        <v>17.49</v>
      </c>
      <c r="F47" s="10">
        <v>17</v>
      </c>
      <c r="G47" s="10">
        <v>17</v>
      </c>
      <c r="H47" s="32">
        <v>275.4</v>
      </c>
      <c r="I47" s="33"/>
      <c r="XFB47" s="2"/>
      <c r="XFC47" s="2"/>
      <c r="XFD47" s="2"/>
    </row>
    <row r="48" s="21" customFormat="1" ht="17" customHeight="1" spans="1:9 16382:16384">
      <c r="A48" s="11">
        <v>45</v>
      </c>
      <c r="B48" s="10" t="s">
        <v>402</v>
      </c>
      <c r="C48" s="10" t="s">
        <v>27</v>
      </c>
      <c r="D48" s="10">
        <v>21</v>
      </c>
      <c r="E48" s="10">
        <v>8.94</v>
      </c>
      <c r="F48" s="10">
        <v>21</v>
      </c>
      <c r="G48" s="11">
        <v>8.94</v>
      </c>
      <c r="H48" s="32">
        <v>144.828</v>
      </c>
      <c r="I48" s="33"/>
      <c r="XFB48" s="2"/>
      <c r="XFC48" s="2"/>
      <c r="XFD48" s="2"/>
    </row>
    <row r="49" s="21" customFormat="1" ht="17" customHeight="1" spans="1:9 16382:16384">
      <c r="A49" s="11">
        <v>46</v>
      </c>
      <c r="B49" s="10" t="s">
        <v>403</v>
      </c>
      <c r="C49" s="10" t="s">
        <v>27</v>
      </c>
      <c r="D49" s="10">
        <v>8.5</v>
      </c>
      <c r="E49" s="10">
        <v>8.53</v>
      </c>
      <c r="F49" s="10">
        <v>8.5</v>
      </c>
      <c r="G49" s="10">
        <v>8.5</v>
      </c>
      <c r="H49" s="32">
        <v>137.7</v>
      </c>
      <c r="I49" s="33"/>
      <c r="XFB49" s="2"/>
      <c r="XFC49" s="2"/>
      <c r="XFD49" s="2"/>
    </row>
    <row r="50" s="21" customFormat="1" ht="17" customHeight="1" spans="1:9 16382:16384">
      <c r="A50" s="11">
        <v>47</v>
      </c>
      <c r="B50" s="10" t="s">
        <v>404</v>
      </c>
      <c r="C50" s="10" t="s">
        <v>27</v>
      </c>
      <c r="D50" s="10">
        <v>24</v>
      </c>
      <c r="E50" s="10">
        <v>11.36</v>
      </c>
      <c r="F50" s="10">
        <v>24</v>
      </c>
      <c r="G50" s="11">
        <v>11.36</v>
      </c>
      <c r="H50" s="32">
        <v>184.032</v>
      </c>
      <c r="I50" s="33"/>
      <c r="XFB50" s="2"/>
      <c r="XFC50" s="2"/>
      <c r="XFD50" s="2"/>
    </row>
    <row r="51" s="21" customFormat="1" ht="17" customHeight="1" spans="1:9 16382:16384">
      <c r="A51" s="11">
        <v>48</v>
      </c>
      <c r="B51" s="10" t="s">
        <v>405</v>
      </c>
      <c r="C51" s="10" t="s">
        <v>27</v>
      </c>
      <c r="D51" s="10">
        <v>12</v>
      </c>
      <c r="E51" s="10">
        <v>12.8</v>
      </c>
      <c r="F51" s="10">
        <v>12</v>
      </c>
      <c r="G51" s="10">
        <v>12</v>
      </c>
      <c r="H51" s="32">
        <v>194.4</v>
      </c>
      <c r="I51" s="33"/>
      <c r="XFB51" s="2"/>
      <c r="XFC51" s="2"/>
      <c r="XFD51" s="2"/>
    </row>
    <row r="52" s="21" customFormat="1" ht="17" customHeight="1" spans="1:9 16382:16384">
      <c r="A52" s="11">
        <v>49</v>
      </c>
      <c r="B52" s="10" t="s">
        <v>406</v>
      </c>
      <c r="C52" s="10" t="s">
        <v>27</v>
      </c>
      <c r="D52" s="10">
        <v>11</v>
      </c>
      <c r="E52" s="10">
        <v>18.83</v>
      </c>
      <c r="F52" s="10">
        <v>11</v>
      </c>
      <c r="G52" s="10">
        <v>11</v>
      </c>
      <c r="H52" s="32">
        <v>178.2</v>
      </c>
      <c r="I52" s="33"/>
      <c r="XFB52" s="2"/>
      <c r="XFC52" s="2"/>
      <c r="XFD52" s="2"/>
    </row>
    <row r="53" s="21" customFormat="1" ht="17" customHeight="1" spans="1:9 16382:16384">
      <c r="A53" s="11">
        <v>50</v>
      </c>
      <c r="B53" s="10" t="s">
        <v>407</v>
      </c>
      <c r="C53" s="10" t="s">
        <v>27</v>
      </c>
      <c r="D53" s="10">
        <v>15</v>
      </c>
      <c r="E53" s="10">
        <v>15.47</v>
      </c>
      <c r="F53" s="10">
        <v>15</v>
      </c>
      <c r="G53" s="10">
        <v>15</v>
      </c>
      <c r="H53" s="32">
        <v>243</v>
      </c>
      <c r="I53" s="33"/>
    </row>
    <row r="54" s="21" customFormat="1" ht="17" customHeight="1" spans="1:9 16382:16384">
      <c r="A54" s="11">
        <v>51</v>
      </c>
      <c r="B54" s="10" t="s">
        <v>408</v>
      </c>
      <c r="C54" s="10" t="s">
        <v>27</v>
      </c>
      <c r="D54" s="10">
        <v>6</v>
      </c>
      <c r="E54" s="10">
        <v>5.94</v>
      </c>
      <c r="F54" s="10">
        <v>6</v>
      </c>
      <c r="G54" s="11">
        <v>6</v>
      </c>
      <c r="H54" s="32">
        <v>97.2</v>
      </c>
      <c r="I54" s="33"/>
    </row>
    <row r="55" s="21" customFormat="1" ht="17" customHeight="1" spans="1:9 16382:16384">
      <c r="A55" s="11">
        <v>52</v>
      </c>
      <c r="B55" s="10" t="s">
        <v>409</v>
      </c>
      <c r="C55" s="10" t="s">
        <v>27</v>
      </c>
      <c r="D55" s="10">
        <v>9</v>
      </c>
      <c r="E55" s="10">
        <v>9.65</v>
      </c>
      <c r="F55" s="10">
        <v>9</v>
      </c>
      <c r="G55" s="11">
        <v>9</v>
      </c>
      <c r="H55" s="32">
        <v>145.8</v>
      </c>
      <c r="I55" s="33"/>
    </row>
    <row r="56" s="21" customFormat="1" ht="17" customHeight="1" spans="1:9 16382:16384">
      <c r="A56" s="11">
        <v>53</v>
      </c>
      <c r="B56" s="10" t="s">
        <v>410</v>
      </c>
      <c r="C56" s="10" t="s">
        <v>27</v>
      </c>
      <c r="D56" s="10">
        <v>37</v>
      </c>
      <c r="E56" s="10">
        <v>23.56</v>
      </c>
      <c r="F56" s="10">
        <v>37</v>
      </c>
      <c r="G56" s="11">
        <v>23.56</v>
      </c>
      <c r="H56" s="32">
        <v>381.672</v>
      </c>
      <c r="I56" s="33"/>
    </row>
    <row r="57" s="21" customFormat="1" ht="17" customHeight="1" spans="1:9 16382:16384">
      <c r="A57" s="11">
        <v>54</v>
      </c>
      <c r="B57" s="10" t="s">
        <v>411</v>
      </c>
      <c r="C57" s="10" t="s">
        <v>27</v>
      </c>
      <c r="D57" s="10">
        <v>16</v>
      </c>
      <c r="E57" s="10">
        <v>15.95</v>
      </c>
      <c r="F57" s="10">
        <v>16</v>
      </c>
      <c r="G57" s="11">
        <v>15.95</v>
      </c>
      <c r="H57" s="32">
        <v>258.39</v>
      </c>
      <c r="I57" s="33"/>
    </row>
    <row r="58" s="21" customFormat="1" ht="17" customHeight="1" spans="1:9 16382:16384">
      <c r="A58" s="11">
        <v>55</v>
      </c>
      <c r="B58" s="10" t="s">
        <v>412</v>
      </c>
      <c r="C58" s="10" t="s">
        <v>27</v>
      </c>
      <c r="D58" s="10">
        <v>10</v>
      </c>
      <c r="E58" s="10">
        <v>14.68</v>
      </c>
      <c r="F58" s="10">
        <v>10</v>
      </c>
      <c r="G58" s="10">
        <v>10</v>
      </c>
      <c r="H58" s="32">
        <v>162</v>
      </c>
      <c r="I58" s="33"/>
    </row>
    <row r="59" s="21" customFormat="1" ht="17" customHeight="1" spans="1:9 16382:16384">
      <c r="A59" s="11">
        <v>56</v>
      </c>
      <c r="B59" s="10" t="s">
        <v>413</v>
      </c>
      <c r="C59" s="10" t="s">
        <v>27</v>
      </c>
      <c r="D59" s="10">
        <v>14</v>
      </c>
      <c r="E59" s="10">
        <v>14.94</v>
      </c>
      <c r="F59" s="10">
        <v>14</v>
      </c>
      <c r="G59" s="10">
        <v>14</v>
      </c>
      <c r="H59" s="32">
        <v>226.8</v>
      </c>
      <c r="I59" s="33"/>
    </row>
    <row r="60" s="21" customFormat="1" ht="17" customHeight="1" spans="1:9 16382:16384">
      <c r="A60" s="11">
        <v>57</v>
      </c>
      <c r="B60" s="10" t="s">
        <v>414</v>
      </c>
      <c r="C60" s="10" t="s">
        <v>27</v>
      </c>
      <c r="D60" s="10">
        <v>10</v>
      </c>
      <c r="E60" s="10">
        <v>18.12</v>
      </c>
      <c r="F60" s="10">
        <v>10</v>
      </c>
      <c r="G60" s="10">
        <v>10</v>
      </c>
      <c r="H60" s="32">
        <v>162</v>
      </c>
      <c r="I60" s="33"/>
    </row>
    <row r="61" s="21" customFormat="1" ht="17" customHeight="1" spans="1:9 16382:16384">
      <c r="A61" s="11">
        <v>58</v>
      </c>
      <c r="B61" s="10" t="s">
        <v>415</v>
      </c>
      <c r="C61" s="10" t="s">
        <v>27</v>
      </c>
      <c r="D61" s="10">
        <v>10</v>
      </c>
      <c r="E61" s="10">
        <v>12.25</v>
      </c>
      <c r="F61" s="10">
        <v>10</v>
      </c>
      <c r="G61" s="10">
        <v>10</v>
      </c>
      <c r="H61" s="32">
        <v>162</v>
      </c>
      <c r="I61" s="33"/>
    </row>
    <row r="62" s="21" customFormat="1" ht="17" customHeight="1" spans="1:9 16382:16384">
      <c r="A62" s="11">
        <v>59</v>
      </c>
      <c r="B62" s="10" t="s">
        <v>416</v>
      </c>
      <c r="C62" s="10" t="s">
        <v>27</v>
      </c>
      <c r="D62" s="10">
        <v>35</v>
      </c>
      <c r="E62" s="10">
        <v>17.72</v>
      </c>
      <c r="F62" s="10">
        <v>35</v>
      </c>
      <c r="G62" s="11">
        <v>17.72</v>
      </c>
      <c r="H62" s="32">
        <v>287.064</v>
      </c>
      <c r="I62" s="33"/>
    </row>
    <row r="63" s="21" customFormat="1" ht="17" customHeight="1" spans="1:9 16382:16384">
      <c r="A63" s="11">
        <v>60</v>
      </c>
      <c r="B63" s="10" t="s">
        <v>417</v>
      </c>
      <c r="C63" s="10" t="s">
        <v>27</v>
      </c>
      <c r="D63" s="10">
        <v>8.5</v>
      </c>
      <c r="E63" s="10">
        <v>19.71</v>
      </c>
      <c r="F63" s="10">
        <v>8.5</v>
      </c>
      <c r="G63" s="11">
        <v>8.5</v>
      </c>
      <c r="H63" s="32">
        <v>137.7</v>
      </c>
      <c r="I63" s="33"/>
    </row>
    <row r="64" s="21" customFormat="1" ht="17" customHeight="1" spans="1:9 16382:16384">
      <c r="A64" s="11">
        <v>61</v>
      </c>
      <c r="B64" s="10" t="s">
        <v>418</v>
      </c>
      <c r="C64" s="10" t="s">
        <v>27</v>
      </c>
      <c r="D64" s="10">
        <v>9</v>
      </c>
      <c r="E64" s="10">
        <v>17.57</v>
      </c>
      <c r="F64" s="10">
        <v>9</v>
      </c>
      <c r="G64" s="10">
        <v>9</v>
      </c>
      <c r="H64" s="32">
        <v>145.8</v>
      </c>
      <c r="I64" s="33"/>
    </row>
    <row r="65" s="21" customFormat="1" ht="17" customHeight="1" spans="1:9">
      <c r="A65" s="11">
        <v>62</v>
      </c>
      <c r="B65" s="10" t="s">
        <v>419</v>
      </c>
      <c r="C65" s="10" t="s">
        <v>27</v>
      </c>
      <c r="D65" s="10">
        <v>16</v>
      </c>
      <c r="E65" s="10">
        <v>19.43</v>
      </c>
      <c r="F65" s="10">
        <v>16</v>
      </c>
      <c r="G65" s="10">
        <v>16</v>
      </c>
      <c r="H65" s="32">
        <v>259.2</v>
      </c>
      <c r="I65" s="33"/>
    </row>
    <row r="66" s="21" customFormat="1" ht="17" customHeight="1" spans="1:9">
      <c r="A66" s="11">
        <v>63</v>
      </c>
      <c r="B66" s="10" t="s">
        <v>420</v>
      </c>
      <c r="C66" s="10" t="s">
        <v>27</v>
      </c>
      <c r="D66" s="10">
        <v>5</v>
      </c>
      <c r="E66" s="10">
        <v>8.25</v>
      </c>
      <c r="F66" s="10">
        <v>5</v>
      </c>
      <c r="G66" s="10">
        <v>5</v>
      </c>
      <c r="H66" s="32">
        <v>81</v>
      </c>
      <c r="I66" s="33"/>
    </row>
    <row r="67" s="21" customFormat="1" ht="17" customHeight="1" spans="1:9">
      <c r="A67" s="11">
        <v>64</v>
      </c>
      <c r="B67" s="10" t="s">
        <v>421</v>
      </c>
      <c r="C67" s="10" t="s">
        <v>27</v>
      </c>
      <c r="D67" s="10">
        <v>16</v>
      </c>
      <c r="E67" s="10">
        <v>16.03</v>
      </c>
      <c r="F67" s="10">
        <v>16</v>
      </c>
      <c r="G67" s="10">
        <v>16</v>
      </c>
      <c r="H67" s="32">
        <v>259.2</v>
      </c>
      <c r="I67" s="33"/>
    </row>
    <row r="68" s="21" customFormat="1" ht="17" customHeight="1" spans="1:9">
      <c r="A68" s="11">
        <v>65</v>
      </c>
      <c r="B68" s="10" t="s">
        <v>422</v>
      </c>
      <c r="C68" s="10" t="s">
        <v>27</v>
      </c>
      <c r="D68" s="10">
        <v>13</v>
      </c>
      <c r="E68" s="10">
        <v>17.67</v>
      </c>
      <c r="F68" s="10">
        <v>13</v>
      </c>
      <c r="G68" s="10">
        <v>13</v>
      </c>
      <c r="H68" s="32">
        <v>210.6</v>
      </c>
      <c r="I68" s="33"/>
    </row>
    <row r="69" s="21" customFormat="1" ht="17" customHeight="1" spans="1:9">
      <c r="A69" s="11">
        <v>66</v>
      </c>
      <c r="B69" s="10" t="s">
        <v>423</v>
      </c>
      <c r="C69" s="10" t="s">
        <v>27</v>
      </c>
      <c r="D69" s="10">
        <v>16.5</v>
      </c>
      <c r="E69" s="10">
        <v>16.53</v>
      </c>
      <c r="F69" s="10">
        <v>16.5</v>
      </c>
      <c r="G69" s="10">
        <v>16.5</v>
      </c>
      <c r="H69" s="32">
        <v>267.3</v>
      </c>
      <c r="I69" s="33"/>
    </row>
    <row r="70" s="21" customFormat="1" ht="17" customHeight="1" spans="1:9">
      <c r="A70" s="11">
        <v>67</v>
      </c>
      <c r="B70" s="10" t="s">
        <v>424</v>
      </c>
      <c r="C70" s="10" t="s">
        <v>27</v>
      </c>
      <c r="D70" s="10">
        <v>15</v>
      </c>
      <c r="E70" s="10">
        <v>18.52</v>
      </c>
      <c r="F70" s="10">
        <v>15</v>
      </c>
      <c r="G70" s="10">
        <v>15</v>
      </c>
      <c r="H70" s="32">
        <v>243</v>
      </c>
      <c r="I70" s="33"/>
    </row>
    <row r="71" s="21" customFormat="1" ht="17" customHeight="1" spans="1:9">
      <c r="A71" s="11">
        <v>68</v>
      </c>
      <c r="B71" s="10" t="s">
        <v>425</v>
      </c>
      <c r="C71" s="10" t="s">
        <v>27</v>
      </c>
      <c r="D71" s="10">
        <v>8</v>
      </c>
      <c r="E71" s="10">
        <v>3.69</v>
      </c>
      <c r="F71" s="10">
        <v>8</v>
      </c>
      <c r="G71" s="11">
        <v>8</v>
      </c>
      <c r="H71" s="32">
        <v>129.6</v>
      </c>
      <c r="I71" s="33"/>
    </row>
    <row r="72" s="21" customFormat="1" ht="17" customHeight="1" spans="1:9">
      <c r="A72" s="11">
        <v>69</v>
      </c>
      <c r="B72" s="10" t="s">
        <v>426</v>
      </c>
      <c r="C72" s="10" t="s">
        <v>27</v>
      </c>
      <c r="D72" s="10">
        <v>13</v>
      </c>
      <c r="E72" s="10">
        <v>15.77</v>
      </c>
      <c r="F72" s="10">
        <v>13</v>
      </c>
      <c r="G72" s="10">
        <v>13</v>
      </c>
      <c r="H72" s="32">
        <v>210.6</v>
      </c>
      <c r="I72" s="33"/>
    </row>
    <row r="73" s="21" customFormat="1" ht="17" customHeight="1" spans="1:9">
      <c r="A73" s="11">
        <v>70</v>
      </c>
      <c r="B73" s="10" t="s">
        <v>427</v>
      </c>
      <c r="C73" s="10" t="s">
        <v>27</v>
      </c>
      <c r="D73" s="10">
        <v>15</v>
      </c>
      <c r="E73" s="10">
        <v>19.85</v>
      </c>
      <c r="F73" s="10">
        <v>15</v>
      </c>
      <c r="G73" s="10">
        <v>15</v>
      </c>
      <c r="H73" s="32">
        <v>243</v>
      </c>
      <c r="I73" s="33"/>
    </row>
    <row r="74" s="21" customFormat="1" ht="17" customHeight="1" spans="1:9">
      <c r="A74" s="11">
        <v>71</v>
      </c>
      <c r="B74" s="10" t="s">
        <v>428</v>
      </c>
      <c r="C74" s="10" t="s">
        <v>27</v>
      </c>
      <c r="D74" s="10">
        <v>7</v>
      </c>
      <c r="E74" s="10">
        <v>12.9</v>
      </c>
      <c r="F74" s="10">
        <v>7</v>
      </c>
      <c r="G74" s="10">
        <v>7</v>
      </c>
      <c r="H74" s="32">
        <v>113.4</v>
      </c>
      <c r="I74" s="33"/>
    </row>
    <row r="75" s="21" customFormat="1" ht="17" customHeight="1" spans="1:9">
      <c r="A75" s="11">
        <v>72</v>
      </c>
      <c r="B75" s="10" t="s">
        <v>429</v>
      </c>
      <c r="C75" s="10" t="s">
        <v>27</v>
      </c>
      <c r="D75" s="10">
        <v>11</v>
      </c>
      <c r="E75" s="10">
        <v>13</v>
      </c>
      <c r="F75" s="10">
        <v>11</v>
      </c>
      <c r="G75" s="10">
        <v>11</v>
      </c>
      <c r="H75" s="32">
        <v>178.2</v>
      </c>
      <c r="I75" s="33"/>
    </row>
    <row r="76" s="21" customFormat="1" ht="17" customHeight="1" spans="1:9">
      <c r="A76" s="11">
        <v>73</v>
      </c>
      <c r="B76" s="10" t="s">
        <v>430</v>
      </c>
      <c r="C76" s="10" t="s">
        <v>27</v>
      </c>
      <c r="D76" s="10">
        <v>23</v>
      </c>
      <c r="E76" s="10">
        <v>23.87</v>
      </c>
      <c r="F76" s="10">
        <v>23</v>
      </c>
      <c r="G76" s="10">
        <v>23</v>
      </c>
      <c r="H76" s="32">
        <v>372.6</v>
      </c>
      <c r="I76" s="33"/>
    </row>
    <row r="77" s="21" customFormat="1" ht="17" customHeight="1" spans="1:9">
      <c r="A77" s="11">
        <v>74</v>
      </c>
      <c r="B77" s="10" t="s">
        <v>431</v>
      </c>
      <c r="C77" s="10" t="s">
        <v>27</v>
      </c>
      <c r="D77" s="10">
        <v>13</v>
      </c>
      <c r="E77" s="10">
        <v>13.93</v>
      </c>
      <c r="F77" s="10">
        <v>13</v>
      </c>
      <c r="G77" s="10">
        <v>13</v>
      </c>
      <c r="H77" s="32">
        <v>210.6</v>
      </c>
      <c r="I77" s="33"/>
    </row>
    <row r="78" s="21" customFormat="1" ht="17" customHeight="1" spans="1:9">
      <c r="A78" s="11">
        <v>75</v>
      </c>
      <c r="B78" s="10" t="s">
        <v>432</v>
      </c>
      <c r="C78" s="10" t="s">
        <v>27</v>
      </c>
      <c r="D78" s="10">
        <v>24</v>
      </c>
      <c r="E78" s="10">
        <v>28.67</v>
      </c>
      <c r="F78" s="10">
        <v>24</v>
      </c>
      <c r="G78" s="10">
        <v>24</v>
      </c>
      <c r="H78" s="32">
        <v>388.8</v>
      </c>
      <c r="I78" s="33"/>
    </row>
    <row r="79" s="21" customFormat="1" ht="17" customHeight="1" spans="1:9">
      <c r="A79" s="11">
        <v>76</v>
      </c>
      <c r="B79" s="10" t="s">
        <v>433</v>
      </c>
      <c r="C79" s="10" t="s">
        <v>27</v>
      </c>
      <c r="D79" s="10">
        <v>20.5</v>
      </c>
      <c r="E79" s="10">
        <v>3.01</v>
      </c>
      <c r="F79" s="10">
        <v>20.5</v>
      </c>
      <c r="G79" s="11">
        <v>3</v>
      </c>
      <c r="H79" s="32">
        <v>48.6</v>
      </c>
      <c r="I79" s="33"/>
    </row>
    <row r="80" s="21" customFormat="1" ht="17" customHeight="1" spans="1:9">
      <c r="A80" s="11">
        <v>77</v>
      </c>
      <c r="B80" s="10" t="s">
        <v>434</v>
      </c>
      <c r="C80" s="10" t="s">
        <v>27</v>
      </c>
      <c r="D80" s="10">
        <v>6</v>
      </c>
      <c r="E80" s="10">
        <v>17.35</v>
      </c>
      <c r="F80" s="10">
        <v>6</v>
      </c>
      <c r="G80" s="10">
        <v>6</v>
      </c>
      <c r="H80" s="32">
        <v>97.2</v>
      </c>
      <c r="I80" s="33"/>
    </row>
    <row r="81" s="21" customFormat="1" ht="17" customHeight="1" spans="1:9">
      <c r="A81" s="11">
        <v>78</v>
      </c>
      <c r="B81" s="10" t="s">
        <v>435</v>
      </c>
      <c r="C81" s="10" t="s">
        <v>27</v>
      </c>
      <c r="D81" s="10">
        <v>2</v>
      </c>
      <c r="E81" s="10">
        <v>20.15</v>
      </c>
      <c r="F81" s="10">
        <v>2</v>
      </c>
      <c r="G81" s="10">
        <v>2</v>
      </c>
      <c r="H81" s="32">
        <v>32.4</v>
      </c>
      <c r="I81" s="33"/>
    </row>
    <row r="82" s="21" customFormat="1" ht="17" customHeight="1" spans="1:9">
      <c r="A82" s="11">
        <v>79</v>
      </c>
      <c r="B82" s="10" t="s">
        <v>436</v>
      </c>
      <c r="C82" s="10" t="s">
        <v>27</v>
      </c>
      <c r="D82" s="10">
        <v>56</v>
      </c>
      <c r="E82" s="10">
        <v>34.11</v>
      </c>
      <c r="F82" s="10">
        <v>56</v>
      </c>
      <c r="G82" s="11">
        <f>F82-22</f>
        <v>34</v>
      </c>
      <c r="H82" s="32">
        <v>550.8</v>
      </c>
      <c r="I82" s="33"/>
    </row>
    <row r="83" s="21" customFormat="1" ht="17" customHeight="1" spans="1:9">
      <c r="A83" s="11">
        <v>80</v>
      </c>
      <c r="B83" s="10" t="s">
        <v>437</v>
      </c>
      <c r="C83" s="10" t="s">
        <v>27</v>
      </c>
      <c r="D83" s="10">
        <v>35.5</v>
      </c>
      <c r="E83" s="10">
        <v>32.41</v>
      </c>
      <c r="F83" s="10">
        <v>35.5</v>
      </c>
      <c r="G83" s="11">
        <v>32.41</v>
      </c>
      <c r="H83" s="32">
        <v>525.042</v>
      </c>
      <c r="I83" s="33"/>
    </row>
    <row r="84" s="21" customFormat="1" ht="17" customHeight="1" spans="1:9">
      <c r="A84" s="11">
        <v>81</v>
      </c>
      <c r="B84" s="10" t="s">
        <v>438</v>
      </c>
      <c r="C84" s="10" t="s">
        <v>27</v>
      </c>
      <c r="D84" s="10">
        <v>23.5</v>
      </c>
      <c r="E84" s="10">
        <v>26.25</v>
      </c>
      <c r="F84" s="10">
        <v>23.5</v>
      </c>
      <c r="G84" s="11">
        <v>23.5</v>
      </c>
      <c r="H84" s="32">
        <v>380.7</v>
      </c>
      <c r="I84" s="33"/>
    </row>
    <row r="85" s="21" customFormat="1" ht="17" customHeight="1" spans="1:9">
      <c r="A85" s="11">
        <v>82</v>
      </c>
      <c r="B85" s="10" t="s">
        <v>439</v>
      </c>
      <c r="C85" s="10" t="s">
        <v>27</v>
      </c>
      <c r="D85" s="10">
        <v>21</v>
      </c>
      <c r="E85" s="10">
        <v>9.79</v>
      </c>
      <c r="F85" s="10">
        <v>21</v>
      </c>
      <c r="G85" s="11">
        <v>9.79</v>
      </c>
      <c r="H85" s="32">
        <v>158.598</v>
      </c>
      <c r="I85" s="33"/>
    </row>
    <row r="86" s="21" customFormat="1" ht="17" customHeight="1" spans="1:9">
      <c r="A86" s="11">
        <v>83</v>
      </c>
      <c r="B86" s="10" t="s">
        <v>440</v>
      </c>
      <c r="C86" s="10" t="s">
        <v>27</v>
      </c>
      <c r="D86" s="10">
        <v>41.5</v>
      </c>
      <c r="E86" s="10">
        <v>46.28</v>
      </c>
      <c r="F86" s="10">
        <v>41.5</v>
      </c>
      <c r="G86" s="10">
        <v>41.5</v>
      </c>
      <c r="H86" s="32">
        <v>672.3</v>
      </c>
      <c r="I86" s="33"/>
    </row>
    <row r="87" s="21" customFormat="1" ht="17" customHeight="1" spans="1:9">
      <c r="A87" s="11">
        <v>84</v>
      </c>
      <c r="B87" s="10" t="s">
        <v>441</v>
      </c>
      <c r="C87" s="10" t="s">
        <v>27</v>
      </c>
      <c r="D87" s="10">
        <v>24</v>
      </c>
      <c r="E87" s="10">
        <v>26.5</v>
      </c>
      <c r="F87" s="10">
        <v>24</v>
      </c>
      <c r="G87" s="10">
        <v>24</v>
      </c>
      <c r="H87" s="32">
        <v>388.8</v>
      </c>
      <c r="I87" s="33"/>
    </row>
    <row r="88" s="21" customFormat="1" ht="17" customHeight="1" spans="1:9">
      <c r="A88" s="11">
        <v>85</v>
      </c>
      <c r="B88" s="10" t="s">
        <v>442</v>
      </c>
      <c r="C88" s="10" t="s">
        <v>27</v>
      </c>
      <c r="D88" s="10">
        <v>36</v>
      </c>
      <c r="E88" s="10">
        <v>31.92</v>
      </c>
      <c r="F88" s="10">
        <v>36</v>
      </c>
      <c r="G88" s="11">
        <v>31.92</v>
      </c>
      <c r="H88" s="32">
        <v>517.104</v>
      </c>
      <c r="I88" s="33"/>
    </row>
    <row r="89" s="21" customFormat="1" ht="17" customHeight="1" spans="1:9">
      <c r="A89" s="11">
        <v>86</v>
      </c>
      <c r="B89" s="10" t="s">
        <v>443</v>
      </c>
      <c r="C89" s="10" t="s">
        <v>27</v>
      </c>
      <c r="D89" s="10">
        <v>15</v>
      </c>
      <c r="E89" s="10">
        <v>15.31</v>
      </c>
      <c r="F89" s="10">
        <v>15</v>
      </c>
      <c r="G89" s="10">
        <v>15</v>
      </c>
      <c r="H89" s="32">
        <v>243</v>
      </c>
      <c r="I89" s="33"/>
    </row>
    <row r="90" s="21" customFormat="1" ht="17" customHeight="1" spans="1:9">
      <c r="A90" s="11">
        <v>87</v>
      </c>
      <c r="B90" s="10" t="s">
        <v>444</v>
      </c>
      <c r="C90" s="10" t="s">
        <v>27</v>
      </c>
      <c r="D90" s="10">
        <v>25.5</v>
      </c>
      <c r="E90" s="10">
        <v>31.45</v>
      </c>
      <c r="F90" s="10">
        <v>25.5</v>
      </c>
      <c r="G90" s="10">
        <v>25.5</v>
      </c>
      <c r="H90" s="32">
        <v>413.1</v>
      </c>
      <c r="I90" s="33"/>
    </row>
    <row r="91" s="21" customFormat="1" ht="17" customHeight="1" spans="1:9">
      <c r="A91" s="11">
        <v>88</v>
      </c>
      <c r="B91" s="10" t="s">
        <v>445</v>
      </c>
      <c r="C91" s="10" t="s">
        <v>27</v>
      </c>
      <c r="D91" s="10">
        <v>60</v>
      </c>
      <c r="E91" s="10">
        <v>12.85</v>
      </c>
      <c r="F91" s="10">
        <v>60</v>
      </c>
      <c r="G91" s="11">
        <f>F91-18.89-12-16.41</f>
        <v>12.7</v>
      </c>
      <c r="H91" s="32">
        <v>205.74</v>
      </c>
      <c r="I91" s="33"/>
    </row>
    <row r="92" s="21" customFormat="1" ht="17" customHeight="1" spans="1:9">
      <c r="A92" s="11">
        <v>89</v>
      </c>
      <c r="B92" s="10" t="s">
        <v>446</v>
      </c>
      <c r="C92" s="10" t="s">
        <v>27</v>
      </c>
      <c r="D92" s="10">
        <v>14</v>
      </c>
      <c r="E92" s="10">
        <v>14.6</v>
      </c>
      <c r="F92" s="10">
        <v>14</v>
      </c>
      <c r="G92" s="10">
        <v>14</v>
      </c>
      <c r="H92" s="32">
        <v>226.8</v>
      </c>
      <c r="I92" s="33"/>
    </row>
    <row r="93" s="21" customFormat="1" ht="17" customHeight="1" spans="1:9">
      <c r="A93" s="11">
        <v>90</v>
      </c>
      <c r="B93" s="10" t="s">
        <v>447</v>
      </c>
      <c r="C93" s="10" t="s">
        <v>27</v>
      </c>
      <c r="D93" s="10">
        <v>6</v>
      </c>
      <c r="E93" s="10">
        <v>23.4</v>
      </c>
      <c r="F93" s="10">
        <v>6</v>
      </c>
      <c r="G93" s="10">
        <v>6</v>
      </c>
      <c r="H93" s="32">
        <v>97.2</v>
      </c>
      <c r="I93" s="33"/>
    </row>
    <row r="94" s="21" customFormat="1" ht="17" customHeight="1" spans="1:9">
      <c r="A94" s="11">
        <v>91</v>
      </c>
      <c r="B94" s="10" t="s">
        <v>448</v>
      </c>
      <c r="C94" s="10" t="s">
        <v>27</v>
      </c>
      <c r="D94" s="10">
        <v>13.4</v>
      </c>
      <c r="E94" s="10">
        <v>13.4</v>
      </c>
      <c r="F94" s="10">
        <v>13.4</v>
      </c>
      <c r="G94" s="10">
        <v>13.4</v>
      </c>
      <c r="H94" s="32">
        <v>217.08</v>
      </c>
      <c r="I94" s="33"/>
    </row>
    <row r="95" s="21" customFormat="1" ht="17" customHeight="1" spans="1:9">
      <c r="A95" s="11">
        <v>92</v>
      </c>
      <c r="B95" s="10" t="s">
        <v>449</v>
      </c>
      <c r="C95" s="10" t="s">
        <v>27</v>
      </c>
      <c r="D95" s="10">
        <v>36</v>
      </c>
      <c r="E95" s="10">
        <v>22</v>
      </c>
      <c r="F95" s="10">
        <v>36</v>
      </c>
      <c r="G95" s="11">
        <v>22</v>
      </c>
      <c r="H95" s="32">
        <v>356.4</v>
      </c>
      <c r="I95" s="33"/>
    </row>
    <row r="96" s="21" customFormat="1" ht="17" customHeight="1" spans="1:9">
      <c r="A96" s="11">
        <v>93</v>
      </c>
      <c r="B96" s="10" t="s">
        <v>450</v>
      </c>
      <c r="C96" s="10" t="s">
        <v>27</v>
      </c>
      <c r="D96" s="10">
        <v>23</v>
      </c>
      <c r="E96" s="10">
        <v>23.08</v>
      </c>
      <c r="F96" s="10">
        <v>23</v>
      </c>
      <c r="G96" s="10">
        <v>23</v>
      </c>
      <c r="H96" s="32">
        <v>372.6</v>
      </c>
      <c r="I96" s="33"/>
    </row>
    <row r="97" s="21" customFormat="1" ht="17" customHeight="1" spans="1:9">
      <c r="A97" s="11">
        <v>94</v>
      </c>
      <c r="B97" s="10" t="s">
        <v>451</v>
      </c>
      <c r="C97" s="10" t="s">
        <v>27</v>
      </c>
      <c r="D97" s="10">
        <v>11.5</v>
      </c>
      <c r="E97" s="10">
        <v>11.68</v>
      </c>
      <c r="F97" s="10">
        <v>11.5</v>
      </c>
      <c r="G97" s="10">
        <v>11.5</v>
      </c>
      <c r="H97" s="32">
        <v>186.3</v>
      </c>
      <c r="I97" s="33"/>
    </row>
    <row r="98" s="21" customFormat="1" ht="17" customHeight="1" spans="1:9">
      <c r="A98" s="11">
        <v>95</v>
      </c>
      <c r="B98" s="10" t="s">
        <v>452</v>
      </c>
      <c r="C98" s="10" t="s">
        <v>27</v>
      </c>
      <c r="D98" s="10">
        <v>7.5</v>
      </c>
      <c r="E98" s="10">
        <v>7.82</v>
      </c>
      <c r="F98" s="10">
        <v>7.5</v>
      </c>
      <c r="G98" s="10">
        <v>7.5</v>
      </c>
      <c r="H98" s="32">
        <v>121.5</v>
      </c>
      <c r="I98" s="33"/>
    </row>
    <row r="99" s="21" customFormat="1" ht="17" customHeight="1" spans="1:9">
      <c r="A99" s="11">
        <v>96</v>
      </c>
      <c r="B99" s="10" t="s">
        <v>453</v>
      </c>
      <c r="C99" s="10" t="s">
        <v>27</v>
      </c>
      <c r="D99" s="10">
        <v>8</v>
      </c>
      <c r="E99" s="10">
        <v>7.89</v>
      </c>
      <c r="F99" s="10">
        <v>8</v>
      </c>
      <c r="G99" s="11">
        <v>7.89</v>
      </c>
      <c r="H99" s="32">
        <v>127.818</v>
      </c>
      <c r="I99" s="33"/>
    </row>
    <row r="100" s="21" customFormat="1" ht="17" customHeight="1" spans="1:9">
      <c r="A100" s="11">
        <v>97</v>
      </c>
      <c r="B100" s="10" t="s">
        <v>454</v>
      </c>
      <c r="C100" s="10" t="s">
        <v>27</v>
      </c>
      <c r="D100" s="10">
        <v>18.5</v>
      </c>
      <c r="E100" s="10">
        <v>18.51</v>
      </c>
      <c r="F100" s="10">
        <v>18.5</v>
      </c>
      <c r="G100" s="10">
        <v>18.5</v>
      </c>
      <c r="H100" s="32">
        <v>299.7</v>
      </c>
      <c r="I100" s="33"/>
    </row>
    <row r="101" s="21" customFormat="1" ht="17" customHeight="1" spans="1:9">
      <c r="A101" s="11">
        <v>98</v>
      </c>
      <c r="B101" s="10" t="s">
        <v>455</v>
      </c>
      <c r="C101" s="10" t="s">
        <v>27</v>
      </c>
      <c r="D101" s="10">
        <v>7</v>
      </c>
      <c r="E101" s="10">
        <v>10.19</v>
      </c>
      <c r="F101" s="10">
        <v>7</v>
      </c>
      <c r="G101" s="10">
        <v>7</v>
      </c>
      <c r="H101" s="32">
        <v>113.4</v>
      </c>
      <c r="I101" s="33"/>
    </row>
    <row r="102" s="21" customFormat="1" ht="17" customHeight="1" spans="1:9">
      <c r="A102" s="11">
        <v>99</v>
      </c>
      <c r="B102" s="10" t="s">
        <v>456</v>
      </c>
      <c r="C102" s="10" t="s">
        <v>27</v>
      </c>
      <c r="D102" s="10">
        <v>31</v>
      </c>
      <c r="E102" s="10">
        <v>31.21</v>
      </c>
      <c r="F102" s="10">
        <v>31</v>
      </c>
      <c r="G102" s="11">
        <v>31</v>
      </c>
      <c r="H102" s="32">
        <v>502.2</v>
      </c>
      <c r="I102" s="33"/>
    </row>
    <row r="103" s="21" customFormat="1" ht="17" customHeight="1" spans="1:9">
      <c r="A103" s="11">
        <v>100</v>
      </c>
      <c r="B103" s="10" t="s">
        <v>457</v>
      </c>
      <c r="C103" s="10" t="s">
        <v>27</v>
      </c>
      <c r="D103" s="10">
        <v>26</v>
      </c>
      <c r="E103" s="10">
        <v>16.27</v>
      </c>
      <c r="F103" s="10">
        <v>26</v>
      </c>
      <c r="G103" s="11">
        <v>16.27</v>
      </c>
      <c r="H103" s="32">
        <v>263.574</v>
      </c>
      <c r="I103" s="33"/>
    </row>
    <row r="104" s="21" customFormat="1" ht="17" customHeight="1" spans="1:9">
      <c r="A104" s="11">
        <v>101</v>
      </c>
      <c r="B104" s="10" t="s">
        <v>458</v>
      </c>
      <c r="C104" s="10" t="s">
        <v>27</v>
      </c>
      <c r="D104" s="10">
        <v>13</v>
      </c>
      <c r="E104" s="10">
        <v>13.22</v>
      </c>
      <c r="F104" s="10">
        <v>13</v>
      </c>
      <c r="G104" s="10">
        <v>13</v>
      </c>
      <c r="H104" s="32">
        <v>210.6</v>
      </c>
      <c r="I104" s="33"/>
    </row>
    <row r="105" s="21" customFormat="1" ht="17" customHeight="1" spans="1:9">
      <c r="A105" s="11">
        <v>102</v>
      </c>
      <c r="B105" s="10" t="s">
        <v>459</v>
      </c>
      <c r="C105" s="10" t="s">
        <v>27</v>
      </c>
      <c r="D105" s="10">
        <v>20</v>
      </c>
      <c r="E105" s="10">
        <v>22.32</v>
      </c>
      <c r="F105" s="10">
        <v>20</v>
      </c>
      <c r="G105" s="10">
        <v>20</v>
      </c>
      <c r="H105" s="32">
        <v>324</v>
      </c>
      <c r="I105" s="33"/>
    </row>
    <row r="106" s="21" customFormat="1" ht="17" customHeight="1" spans="1:9">
      <c r="A106" s="11">
        <v>103</v>
      </c>
      <c r="B106" s="10" t="s">
        <v>460</v>
      </c>
      <c r="C106" s="10" t="s">
        <v>27</v>
      </c>
      <c r="D106" s="10">
        <v>4</v>
      </c>
      <c r="E106" s="10">
        <v>10.19</v>
      </c>
      <c r="F106" s="10">
        <v>4</v>
      </c>
      <c r="G106" s="10">
        <v>4</v>
      </c>
      <c r="H106" s="32">
        <v>64.8</v>
      </c>
      <c r="I106" s="33"/>
    </row>
    <row r="107" s="21" customFormat="1" ht="17" customHeight="1" spans="1:9">
      <c r="A107" s="11">
        <v>104</v>
      </c>
      <c r="B107" s="10" t="s">
        <v>461</v>
      </c>
      <c r="C107" s="10" t="s">
        <v>27</v>
      </c>
      <c r="D107" s="10">
        <v>28.5</v>
      </c>
      <c r="E107" s="10">
        <v>20.37</v>
      </c>
      <c r="F107" s="10">
        <v>28.5</v>
      </c>
      <c r="G107" s="11">
        <f>F107-8.48</f>
        <v>20.02</v>
      </c>
      <c r="H107" s="32">
        <v>324.324</v>
      </c>
      <c r="I107" s="33"/>
    </row>
    <row r="108" s="21" customFormat="1" ht="17" customHeight="1" spans="1:9">
      <c r="A108" s="11">
        <v>105</v>
      </c>
      <c r="B108" s="10" t="s">
        <v>462</v>
      </c>
      <c r="C108" s="10" t="s">
        <v>27</v>
      </c>
      <c r="D108" s="10">
        <v>5</v>
      </c>
      <c r="E108" s="10">
        <v>22.31</v>
      </c>
      <c r="F108" s="10">
        <v>5</v>
      </c>
      <c r="G108" s="11">
        <v>5</v>
      </c>
      <c r="H108" s="32">
        <v>81</v>
      </c>
      <c r="I108" s="33"/>
    </row>
    <row r="109" s="21" customFormat="1" ht="17" customHeight="1" spans="1:9">
      <c r="A109" s="11">
        <v>106</v>
      </c>
      <c r="B109" s="10" t="s">
        <v>463</v>
      </c>
      <c r="C109" s="10" t="s">
        <v>27</v>
      </c>
      <c r="D109" s="10">
        <v>24.5</v>
      </c>
      <c r="E109" s="10">
        <v>12.35</v>
      </c>
      <c r="F109" s="10">
        <v>24.5</v>
      </c>
      <c r="G109" s="11">
        <v>12.35</v>
      </c>
      <c r="H109" s="32">
        <v>200.07</v>
      </c>
      <c r="I109" s="33"/>
    </row>
    <row r="110" s="21" customFormat="1" ht="17" customHeight="1" spans="1:9">
      <c r="A110" s="11">
        <v>107</v>
      </c>
      <c r="B110" s="10" t="s">
        <v>464</v>
      </c>
      <c r="C110" s="10" t="s">
        <v>27</v>
      </c>
      <c r="D110" s="10">
        <v>7</v>
      </c>
      <c r="E110" s="10">
        <v>19.25</v>
      </c>
      <c r="F110" s="10">
        <v>7</v>
      </c>
      <c r="G110" s="10">
        <v>7</v>
      </c>
      <c r="H110" s="32">
        <v>113.4</v>
      </c>
      <c r="I110" s="33"/>
    </row>
    <row r="111" s="21" customFormat="1" ht="17" customHeight="1" spans="1:9">
      <c r="A111" s="11">
        <v>108</v>
      </c>
      <c r="B111" s="10" t="s">
        <v>465</v>
      </c>
      <c r="C111" s="10" t="s">
        <v>27</v>
      </c>
      <c r="D111" s="10">
        <v>36.5</v>
      </c>
      <c r="E111" s="10">
        <v>36.59</v>
      </c>
      <c r="F111" s="10">
        <v>36.5</v>
      </c>
      <c r="G111" s="10">
        <v>36.5</v>
      </c>
      <c r="H111" s="32">
        <v>591.3</v>
      </c>
      <c r="I111" s="33"/>
    </row>
    <row r="112" s="21" customFormat="1" ht="17" customHeight="1" spans="1:9">
      <c r="A112" s="11">
        <v>109</v>
      </c>
      <c r="B112" s="10" t="s">
        <v>466</v>
      </c>
      <c r="C112" s="10" t="s">
        <v>27</v>
      </c>
      <c r="D112" s="10">
        <v>7.5</v>
      </c>
      <c r="E112" s="10">
        <v>22.19</v>
      </c>
      <c r="F112" s="10">
        <v>7.5</v>
      </c>
      <c r="G112" s="10">
        <v>7.5</v>
      </c>
      <c r="H112" s="32">
        <v>121.5</v>
      </c>
      <c r="I112" s="33"/>
    </row>
    <row r="113" s="21" customFormat="1" ht="17" customHeight="1" spans="1:9">
      <c r="A113" s="11">
        <v>110</v>
      </c>
      <c r="B113" s="10" t="s">
        <v>467</v>
      </c>
      <c r="C113" s="10" t="s">
        <v>27</v>
      </c>
      <c r="D113" s="10">
        <v>15</v>
      </c>
      <c r="E113" s="10">
        <v>19.88</v>
      </c>
      <c r="F113" s="10">
        <v>15</v>
      </c>
      <c r="G113" s="10">
        <v>15</v>
      </c>
      <c r="H113" s="32">
        <v>243</v>
      </c>
      <c r="I113" s="33"/>
    </row>
    <row r="114" s="21" customFormat="1" ht="17" customHeight="1" spans="1:9">
      <c r="A114" s="11">
        <v>111</v>
      </c>
      <c r="B114" s="10" t="s">
        <v>468</v>
      </c>
      <c r="C114" s="10" t="s">
        <v>27</v>
      </c>
      <c r="D114" s="10">
        <v>12</v>
      </c>
      <c r="E114" s="10">
        <v>24.86</v>
      </c>
      <c r="F114" s="10">
        <v>12</v>
      </c>
      <c r="G114" s="10">
        <v>12</v>
      </c>
      <c r="H114" s="32">
        <v>194.4</v>
      </c>
      <c r="I114" s="33"/>
    </row>
    <row r="115" s="21" customFormat="1" ht="17" customHeight="1" spans="1:9">
      <c r="A115" s="11">
        <v>112</v>
      </c>
      <c r="B115" s="10" t="s">
        <v>469</v>
      </c>
      <c r="C115" s="10" t="s">
        <v>27</v>
      </c>
      <c r="D115" s="10">
        <v>22</v>
      </c>
      <c r="E115" s="10">
        <v>14.83</v>
      </c>
      <c r="F115" s="10">
        <v>22</v>
      </c>
      <c r="G115" s="11">
        <f>F115-8</f>
        <v>14</v>
      </c>
      <c r="H115" s="32">
        <v>226.8</v>
      </c>
      <c r="I115" s="33"/>
    </row>
    <row r="116" s="21" customFormat="1" ht="17" customHeight="1" spans="1:9">
      <c r="A116" s="11">
        <v>113</v>
      </c>
      <c r="B116" s="10" t="s">
        <v>470</v>
      </c>
      <c r="C116" s="10" t="s">
        <v>27</v>
      </c>
      <c r="D116" s="10">
        <v>13</v>
      </c>
      <c r="E116" s="10">
        <v>12.99</v>
      </c>
      <c r="F116" s="10">
        <v>13</v>
      </c>
      <c r="G116" s="11">
        <v>12.99</v>
      </c>
      <c r="H116" s="32">
        <v>210.438</v>
      </c>
      <c r="I116" s="33"/>
    </row>
    <row r="117" s="21" customFormat="1" ht="17" customHeight="1" spans="1:9">
      <c r="A117" s="11">
        <v>114</v>
      </c>
      <c r="B117" s="10" t="s">
        <v>471</v>
      </c>
      <c r="C117" s="10" t="s">
        <v>27</v>
      </c>
      <c r="D117" s="10">
        <v>18</v>
      </c>
      <c r="E117" s="10">
        <v>17.92</v>
      </c>
      <c r="F117" s="10">
        <v>18</v>
      </c>
      <c r="G117" s="11">
        <v>17.92</v>
      </c>
      <c r="H117" s="32">
        <v>290.304</v>
      </c>
      <c r="I117" s="33"/>
    </row>
    <row r="118" s="21" customFormat="1" ht="17" customHeight="1" spans="1:9">
      <c r="A118" s="11">
        <v>115</v>
      </c>
      <c r="B118" s="10" t="s">
        <v>472</v>
      </c>
      <c r="C118" s="10" t="s">
        <v>27</v>
      </c>
      <c r="D118" s="10">
        <v>12</v>
      </c>
      <c r="E118" s="10">
        <v>13.2</v>
      </c>
      <c r="F118" s="10">
        <v>12</v>
      </c>
      <c r="G118" s="10">
        <v>12</v>
      </c>
      <c r="H118" s="32">
        <v>194.4</v>
      </c>
      <c r="I118" s="33"/>
    </row>
    <row r="119" s="21" customFormat="1" ht="17" customHeight="1" spans="1:9">
      <c r="A119" s="11">
        <v>116</v>
      </c>
      <c r="B119" s="10" t="s">
        <v>473</v>
      </c>
      <c r="C119" s="10" t="s">
        <v>27</v>
      </c>
      <c r="D119" s="10">
        <v>17</v>
      </c>
      <c r="E119" s="10">
        <v>17.4</v>
      </c>
      <c r="F119" s="10">
        <v>17</v>
      </c>
      <c r="G119" s="10">
        <v>17</v>
      </c>
      <c r="H119" s="32">
        <v>275.4</v>
      </c>
      <c r="I119" s="33"/>
    </row>
    <row r="120" s="21" customFormat="1" ht="17" customHeight="1" spans="1:9">
      <c r="A120" s="11">
        <v>117</v>
      </c>
      <c r="B120" s="10" t="s">
        <v>474</v>
      </c>
      <c r="C120" s="10" t="s">
        <v>27</v>
      </c>
      <c r="D120" s="10">
        <v>17</v>
      </c>
      <c r="E120" s="10">
        <v>7.66</v>
      </c>
      <c r="F120" s="10">
        <v>17</v>
      </c>
      <c r="G120" s="11">
        <v>7.66</v>
      </c>
      <c r="H120" s="32">
        <v>124.092</v>
      </c>
      <c r="I120" s="33"/>
    </row>
    <row r="121" s="21" customFormat="1" ht="17" customHeight="1" spans="1:9">
      <c r="A121" s="11">
        <v>118</v>
      </c>
      <c r="B121" s="10" t="s">
        <v>475</v>
      </c>
      <c r="C121" s="10" t="s">
        <v>27</v>
      </c>
      <c r="D121" s="10">
        <v>5.8</v>
      </c>
      <c r="E121" s="10">
        <v>5.84</v>
      </c>
      <c r="F121" s="10">
        <v>5.8</v>
      </c>
      <c r="G121" s="10">
        <v>5.8</v>
      </c>
      <c r="H121" s="32">
        <v>93.96</v>
      </c>
      <c r="I121" s="33"/>
    </row>
    <row r="122" s="21" customFormat="1" ht="17" customHeight="1" spans="1:9">
      <c r="A122" s="11">
        <v>119</v>
      </c>
      <c r="B122" s="10" t="s">
        <v>476</v>
      </c>
      <c r="C122" s="10" t="s">
        <v>27</v>
      </c>
      <c r="D122" s="10">
        <v>10.5</v>
      </c>
      <c r="E122" s="10">
        <v>19.57</v>
      </c>
      <c r="F122" s="10">
        <v>10.5</v>
      </c>
      <c r="G122" s="10">
        <v>10.5</v>
      </c>
      <c r="H122" s="32">
        <v>170.1</v>
      </c>
      <c r="I122" s="33"/>
    </row>
    <row r="123" s="21" customFormat="1" ht="17" customHeight="1" spans="1:9">
      <c r="A123" s="11">
        <v>120</v>
      </c>
      <c r="B123" s="10" t="s">
        <v>477</v>
      </c>
      <c r="C123" s="10" t="s">
        <v>27</v>
      </c>
      <c r="D123" s="10">
        <v>13.5</v>
      </c>
      <c r="E123" s="10">
        <v>13.53</v>
      </c>
      <c r="F123" s="10">
        <v>13.5</v>
      </c>
      <c r="G123" s="10">
        <v>13.5</v>
      </c>
      <c r="H123" s="32">
        <v>218.7</v>
      </c>
      <c r="I123" s="33"/>
    </row>
    <row r="124" s="21" customFormat="1" ht="17" customHeight="1" spans="1:9">
      <c r="A124" s="11">
        <v>121</v>
      </c>
      <c r="B124" s="10" t="s">
        <v>457</v>
      </c>
      <c r="C124" s="10" t="s">
        <v>27</v>
      </c>
      <c r="D124" s="10">
        <v>23</v>
      </c>
      <c r="E124" s="10">
        <v>16.27</v>
      </c>
      <c r="F124" s="10">
        <v>23</v>
      </c>
      <c r="G124" s="11">
        <v>16.27</v>
      </c>
      <c r="H124" s="32">
        <v>263.574</v>
      </c>
      <c r="I124" s="33"/>
    </row>
    <row r="125" s="21" customFormat="1" ht="17" customHeight="1" spans="1:9">
      <c r="A125" s="11">
        <v>122</v>
      </c>
      <c r="B125" s="10" t="s">
        <v>478</v>
      </c>
      <c r="C125" s="10" t="s">
        <v>27</v>
      </c>
      <c r="D125" s="10">
        <v>14</v>
      </c>
      <c r="E125" s="10">
        <v>14.44</v>
      </c>
      <c r="F125" s="10">
        <v>14</v>
      </c>
      <c r="G125" s="10">
        <v>14</v>
      </c>
      <c r="H125" s="32">
        <v>226.8</v>
      </c>
      <c r="I125" s="33"/>
    </row>
    <row r="126" s="21" customFormat="1" ht="17" customHeight="1" spans="1:9">
      <c r="A126" s="11">
        <v>123</v>
      </c>
      <c r="B126" s="10" t="s">
        <v>479</v>
      </c>
      <c r="C126" s="10" t="s">
        <v>27</v>
      </c>
      <c r="D126" s="10">
        <v>7</v>
      </c>
      <c r="E126" s="10">
        <v>9.67</v>
      </c>
      <c r="F126" s="10">
        <v>7</v>
      </c>
      <c r="G126" s="10">
        <v>7</v>
      </c>
      <c r="H126" s="32">
        <v>113.4</v>
      </c>
      <c r="I126" s="33"/>
    </row>
    <row r="127" s="21" customFormat="1" ht="17" customHeight="1" spans="1:9">
      <c r="A127" s="11">
        <v>124</v>
      </c>
      <c r="B127" s="10" t="s">
        <v>480</v>
      </c>
      <c r="C127" s="10" t="s">
        <v>27</v>
      </c>
      <c r="D127" s="10">
        <v>24</v>
      </c>
      <c r="E127" s="10">
        <v>24.81</v>
      </c>
      <c r="F127" s="10">
        <v>24</v>
      </c>
      <c r="G127" s="10">
        <v>24</v>
      </c>
      <c r="H127" s="32">
        <v>388.8</v>
      </c>
      <c r="I127" s="33"/>
    </row>
    <row r="128" s="21" customFormat="1" ht="17" customHeight="1" spans="1:9">
      <c r="A128" s="11">
        <v>125</v>
      </c>
      <c r="B128" s="10" t="s">
        <v>481</v>
      </c>
      <c r="C128" s="10" t="s">
        <v>27</v>
      </c>
      <c r="D128" s="10">
        <v>24</v>
      </c>
      <c r="E128" s="10">
        <v>29.06</v>
      </c>
      <c r="F128" s="10">
        <v>24</v>
      </c>
      <c r="G128" s="10">
        <v>24</v>
      </c>
      <c r="H128" s="32">
        <v>388.8</v>
      </c>
      <c r="I128" s="33"/>
    </row>
    <row r="129" s="21" customFormat="1" ht="17" customHeight="1" spans="1:9">
      <c r="A129" s="11">
        <v>126</v>
      </c>
      <c r="B129" s="10" t="s">
        <v>482</v>
      </c>
      <c r="C129" s="10" t="s">
        <v>27</v>
      </c>
      <c r="D129" s="10">
        <v>31.5</v>
      </c>
      <c r="E129" s="10">
        <v>12.01</v>
      </c>
      <c r="F129" s="10">
        <v>31.5</v>
      </c>
      <c r="G129" s="11">
        <v>12.01</v>
      </c>
      <c r="H129" s="32">
        <v>194.562</v>
      </c>
      <c r="I129" s="33"/>
    </row>
    <row r="130" s="21" customFormat="1" ht="17" customHeight="1" spans="1:9">
      <c r="A130" s="11">
        <v>127</v>
      </c>
      <c r="B130" s="10" t="s">
        <v>483</v>
      </c>
      <c r="C130" s="10" t="s">
        <v>27</v>
      </c>
      <c r="D130" s="10">
        <v>15</v>
      </c>
      <c r="E130" s="10">
        <v>18.77</v>
      </c>
      <c r="F130" s="10">
        <v>15</v>
      </c>
      <c r="G130" s="10">
        <v>15</v>
      </c>
      <c r="H130" s="32">
        <v>243</v>
      </c>
      <c r="I130" s="33"/>
    </row>
    <row r="131" s="21" customFormat="1" ht="17" customHeight="1" spans="1:9">
      <c r="A131" s="11">
        <v>128</v>
      </c>
      <c r="B131" s="10" t="s">
        <v>484</v>
      </c>
      <c r="C131" s="10" t="s">
        <v>27</v>
      </c>
      <c r="D131" s="10">
        <v>10.5</v>
      </c>
      <c r="E131" s="10">
        <v>11.93</v>
      </c>
      <c r="F131" s="10">
        <v>10.5</v>
      </c>
      <c r="G131" s="10">
        <v>10.5</v>
      </c>
      <c r="H131" s="32">
        <v>170.1</v>
      </c>
      <c r="I131" s="33"/>
    </row>
    <row r="132" s="21" customFormat="1" ht="17" customHeight="1" spans="1:9">
      <c r="A132" s="11">
        <v>129</v>
      </c>
      <c r="B132" s="10" t="s">
        <v>485</v>
      </c>
      <c r="C132" s="10" t="s">
        <v>27</v>
      </c>
      <c r="D132" s="10">
        <v>72</v>
      </c>
      <c r="E132" s="10">
        <v>15.33</v>
      </c>
      <c r="F132" s="10">
        <v>72</v>
      </c>
      <c r="G132" s="11">
        <f>F132-24-6-12-14.85</f>
        <v>15.15</v>
      </c>
      <c r="H132" s="32">
        <v>245.43</v>
      </c>
      <c r="I132" s="33"/>
    </row>
    <row r="133" s="21" customFormat="1" ht="17" customHeight="1" spans="1:9">
      <c r="A133" s="11">
        <v>130</v>
      </c>
      <c r="B133" s="10" t="s">
        <v>486</v>
      </c>
      <c r="C133" s="10" t="s">
        <v>27</v>
      </c>
      <c r="D133" s="10">
        <v>45.5</v>
      </c>
      <c r="E133" s="10">
        <v>7.52</v>
      </c>
      <c r="F133" s="10">
        <v>45.5</v>
      </c>
      <c r="G133" s="11">
        <v>7.52</v>
      </c>
      <c r="H133" s="32">
        <v>121.824</v>
      </c>
      <c r="I133" s="33"/>
    </row>
    <row r="134" s="21" customFormat="1" ht="17" customHeight="1" spans="1:9">
      <c r="A134" s="11">
        <v>131</v>
      </c>
      <c r="B134" s="10" t="s">
        <v>487</v>
      </c>
      <c r="C134" s="10" t="s">
        <v>27</v>
      </c>
      <c r="D134" s="10">
        <v>14.5</v>
      </c>
      <c r="E134" s="10">
        <v>14.77</v>
      </c>
      <c r="F134" s="10">
        <v>14.5</v>
      </c>
      <c r="G134" s="11">
        <v>14.5</v>
      </c>
      <c r="H134" s="32">
        <v>234.9</v>
      </c>
      <c r="I134" s="33"/>
    </row>
    <row r="135" s="21" customFormat="1" ht="17" customHeight="1" spans="1:9">
      <c r="A135" s="11">
        <v>132</v>
      </c>
      <c r="B135" s="10" t="s">
        <v>488</v>
      </c>
      <c r="C135" s="10" t="s">
        <v>27</v>
      </c>
      <c r="D135" s="10">
        <v>44</v>
      </c>
      <c r="E135" s="10">
        <v>7.41</v>
      </c>
      <c r="F135" s="10">
        <v>44</v>
      </c>
      <c r="G135" s="11">
        <f>F135-17-7.1-12.5</f>
        <v>7.4</v>
      </c>
      <c r="H135" s="32">
        <v>119.88</v>
      </c>
      <c r="I135" s="33"/>
    </row>
    <row r="136" s="21" customFormat="1" ht="17" customHeight="1" spans="1:9">
      <c r="A136" s="11">
        <v>133</v>
      </c>
      <c r="B136" s="10" t="s">
        <v>489</v>
      </c>
      <c r="C136" s="10" t="s">
        <v>27</v>
      </c>
      <c r="D136" s="10">
        <v>11</v>
      </c>
      <c r="E136" s="10">
        <v>11.26</v>
      </c>
      <c r="F136" s="10">
        <v>11</v>
      </c>
      <c r="G136" s="10">
        <v>11</v>
      </c>
      <c r="H136" s="32">
        <v>178.2</v>
      </c>
      <c r="I136" s="33"/>
    </row>
    <row r="137" s="21" customFormat="1" ht="17" customHeight="1" spans="1:9">
      <c r="A137" s="11">
        <v>134</v>
      </c>
      <c r="B137" s="10" t="s">
        <v>490</v>
      </c>
      <c r="C137" s="10" t="s">
        <v>27</v>
      </c>
      <c r="D137" s="10">
        <v>15.5</v>
      </c>
      <c r="E137" s="10">
        <v>15.91</v>
      </c>
      <c r="F137" s="10">
        <v>15.5</v>
      </c>
      <c r="G137" s="10">
        <v>15.5</v>
      </c>
      <c r="H137" s="32">
        <v>251.1</v>
      </c>
      <c r="I137" s="33"/>
    </row>
    <row r="138" s="21" customFormat="1" ht="17" customHeight="1" spans="1:9">
      <c r="A138" s="11">
        <v>135</v>
      </c>
      <c r="B138" s="10" t="s">
        <v>491</v>
      </c>
      <c r="C138" s="10" t="s">
        <v>27</v>
      </c>
      <c r="D138" s="10">
        <v>18.5</v>
      </c>
      <c r="E138" s="10">
        <v>18.99</v>
      </c>
      <c r="F138" s="10">
        <v>18.5</v>
      </c>
      <c r="G138" s="10">
        <v>18.5</v>
      </c>
      <c r="H138" s="32">
        <v>299.7</v>
      </c>
      <c r="I138" s="33"/>
    </row>
    <row r="139" s="21" customFormat="1" ht="17" customHeight="1" spans="1:9">
      <c r="A139" s="11">
        <v>136</v>
      </c>
      <c r="B139" s="10" t="s">
        <v>492</v>
      </c>
      <c r="C139" s="10" t="s">
        <v>27</v>
      </c>
      <c r="D139" s="10">
        <v>40</v>
      </c>
      <c r="E139" s="10">
        <v>25.02</v>
      </c>
      <c r="F139" s="10">
        <v>40</v>
      </c>
      <c r="G139" s="11">
        <f>F139-15</f>
        <v>25</v>
      </c>
      <c r="H139" s="32">
        <v>405</v>
      </c>
      <c r="I139" s="33"/>
    </row>
    <row r="140" s="21" customFormat="1" ht="17" customHeight="1" spans="1:9">
      <c r="A140" s="11">
        <v>137</v>
      </c>
      <c r="B140" s="10" t="s">
        <v>493</v>
      </c>
      <c r="C140" s="10" t="s">
        <v>27</v>
      </c>
      <c r="D140" s="10">
        <v>13</v>
      </c>
      <c r="E140" s="10">
        <v>13.47</v>
      </c>
      <c r="F140" s="10">
        <v>13</v>
      </c>
      <c r="G140" s="10">
        <v>13</v>
      </c>
      <c r="H140" s="32">
        <v>210.6</v>
      </c>
      <c r="I140" s="33"/>
    </row>
    <row r="141" s="21" customFormat="1" ht="17" customHeight="1" spans="1:9">
      <c r="A141" s="11">
        <v>138</v>
      </c>
      <c r="B141" s="10" t="s">
        <v>494</v>
      </c>
      <c r="C141" s="10" t="s">
        <v>27</v>
      </c>
      <c r="D141" s="10">
        <v>14</v>
      </c>
      <c r="E141" s="10">
        <v>14.02</v>
      </c>
      <c r="F141" s="10">
        <v>14</v>
      </c>
      <c r="G141" s="10">
        <v>14</v>
      </c>
      <c r="H141" s="32">
        <v>226.8</v>
      </c>
      <c r="I141" s="33"/>
    </row>
    <row r="142" s="21" customFormat="1" ht="17" customHeight="1" spans="1:9">
      <c r="A142" s="11">
        <v>139</v>
      </c>
      <c r="B142" s="10" t="s">
        <v>495</v>
      </c>
      <c r="C142" s="10" t="s">
        <v>27</v>
      </c>
      <c r="D142" s="10">
        <v>22</v>
      </c>
      <c r="E142" s="10">
        <v>21.92</v>
      </c>
      <c r="F142" s="10">
        <v>22</v>
      </c>
      <c r="G142" s="11">
        <v>21.92</v>
      </c>
      <c r="H142" s="32">
        <v>355.104</v>
      </c>
      <c r="I142" s="33"/>
    </row>
    <row r="143" s="21" customFormat="1" ht="17" customHeight="1" spans="1:9">
      <c r="A143" s="11">
        <v>140</v>
      </c>
      <c r="B143" s="10" t="s">
        <v>496</v>
      </c>
      <c r="C143" s="10" t="s">
        <v>27</v>
      </c>
      <c r="D143" s="10">
        <v>7.5</v>
      </c>
      <c r="E143" s="10">
        <v>18.12</v>
      </c>
      <c r="F143" s="10">
        <v>7.5</v>
      </c>
      <c r="G143" s="11">
        <v>7.5</v>
      </c>
      <c r="H143" s="32">
        <v>121.5</v>
      </c>
      <c r="I143" s="33"/>
    </row>
    <row r="144" s="21" customFormat="1" ht="17" customHeight="1" spans="1:9">
      <c r="A144" s="11">
        <v>141</v>
      </c>
      <c r="B144" s="10" t="s">
        <v>497</v>
      </c>
      <c r="C144" s="10" t="s">
        <v>27</v>
      </c>
      <c r="D144" s="10">
        <v>15</v>
      </c>
      <c r="E144" s="10">
        <v>8.53</v>
      </c>
      <c r="F144" s="10">
        <v>15</v>
      </c>
      <c r="G144" s="11">
        <v>8.53</v>
      </c>
      <c r="H144" s="32">
        <v>138.186</v>
      </c>
      <c r="I144" s="33"/>
    </row>
    <row r="145" s="21" customFormat="1" ht="17" customHeight="1" spans="1:9">
      <c r="A145" s="11">
        <v>142</v>
      </c>
      <c r="B145" s="10" t="s">
        <v>498</v>
      </c>
      <c r="C145" s="10" t="s">
        <v>27</v>
      </c>
      <c r="D145" s="10">
        <v>15</v>
      </c>
      <c r="E145" s="10">
        <v>15.94</v>
      </c>
      <c r="F145" s="10">
        <v>15</v>
      </c>
      <c r="G145" s="10">
        <v>15</v>
      </c>
      <c r="H145" s="32">
        <v>243</v>
      </c>
      <c r="I145" s="33"/>
    </row>
    <row r="146" s="21" customFormat="1" ht="17" customHeight="1" spans="1:9">
      <c r="A146" s="11">
        <v>143</v>
      </c>
      <c r="B146" s="10" t="s">
        <v>499</v>
      </c>
      <c r="C146" s="10" t="s">
        <v>27</v>
      </c>
      <c r="D146" s="10">
        <v>21.5</v>
      </c>
      <c r="E146" s="10">
        <v>22.41</v>
      </c>
      <c r="F146" s="10">
        <v>21.5</v>
      </c>
      <c r="G146" s="10">
        <v>21.5</v>
      </c>
      <c r="H146" s="32">
        <v>348.3</v>
      </c>
      <c r="I146" s="33"/>
    </row>
    <row r="147" s="21" customFormat="1" ht="17" customHeight="1" spans="1:9">
      <c r="A147" s="11">
        <v>144</v>
      </c>
      <c r="B147" s="10" t="s">
        <v>500</v>
      </c>
      <c r="C147" s="10" t="s">
        <v>27</v>
      </c>
      <c r="D147" s="10">
        <v>7</v>
      </c>
      <c r="E147" s="10">
        <v>6.98</v>
      </c>
      <c r="F147" s="10">
        <v>7</v>
      </c>
      <c r="G147" s="11">
        <v>6.98</v>
      </c>
      <c r="H147" s="32">
        <v>113.076</v>
      </c>
      <c r="I147" s="33"/>
    </row>
    <row r="148" s="21" customFormat="1" ht="17" customHeight="1" spans="1:9">
      <c r="A148" s="11">
        <v>145</v>
      </c>
      <c r="B148" s="10" t="s">
        <v>501</v>
      </c>
      <c r="C148" s="10" t="s">
        <v>27</v>
      </c>
      <c r="D148" s="10">
        <v>15.5</v>
      </c>
      <c r="E148" s="10">
        <v>16.45</v>
      </c>
      <c r="F148" s="10">
        <v>15.5</v>
      </c>
      <c r="G148" s="10">
        <v>15.5</v>
      </c>
      <c r="H148" s="32">
        <v>251.1</v>
      </c>
      <c r="I148" s="33"/>
    </row>
    <row r="149" s="21" customFormat="1" ht="17" customHeight="1" spans="1:9">
      <c r="A149" s="11">
        <v>146</v>
      </c>
      <c r="B149" s="10" t="s">
        <v>502</v>
      </c>
      <c r="C149" s="10" t="s">
        <v>27</v>
      </c>
      <c r="D149" s="10">
        <v>16.5</v>
      </c>
      <c r="E149" s="10">
        <v>16.41</v>
      </c>
      <c r="F149" s="10">
        <v>16.5</v>
      </c>
      <c r="G149" s="11">
        <v>16.41</v>
      </c>
      <c r="H149" s="32">
        <v>265.842</v>
      </c>
      <c r="I149" s="33"/>
    </row>
    <row r="150" s="21" customFormat="1" ht="17" customHeight="1" spans="1:9">
      <c r="A150" s="11">
        <v>147</v>
      </c>
      <c r="B150" s="10" t="s">
        <v>503</v>
      </c>
      <c r="C150" s="10" t="s">
        <v>27</v>
      </c>
      <c r="D150" s="10">
        <v>8</v>
      </c>
      <c r="E150" s="10">
        <v>8.8</v>
      </c>
      <c r="F150" s="10">
        <v>8</v>
      </c>
      <c r="G150" s="11">
        <v>8</v>
      </c>
      <c r="H150" s="32">
        <v>129.6</v>
      </c>
      <c r="I150" s="33"/>
    </row>
    <row r="151" s="21" customFormat="1" ht="17" customHeight="1" spans="1:9">
      <c r="A151" s="11">
        <v>148</v>
      </c>
      <c r="B151" s="10" t="s">
        <v>504</v>
      </c>
      <c r="C151" s="10" t="s">
        <v>27</v>
      </c>
      <c r="D151" s="10">
        <v>36</v>
      </c>
      <c r="E151" s="10">
        <v>18.29</v>
      </c>
      <c r="F151" s="10">
        <v>36</v>
      </c>
      <c r="G151" s="11">
        <f>F151-18</f>
        <v>18</v>
      </c>
      <c r="H151" s="32">
        <v>291.6</v>
      </c>
      <c r="I151" s="33"/>
    </row>
    <row r="152" s="21" customFormat="1" ht="17" customHeight="1" spans="1:9">
      <c r="A152" s="11">
        <v>149</v>
      </c>
      <c r="B152" s="10" t="s">
        <v>505</v>
      </c>
      <c r="C152" s="10" t="s">
        <v>27</v>
      </c>
      <c r="D152" s="10">
        <v>18.5</v>
      </c>
      <c r="E152" s="10">
        <v>9.09</v>
      </c>
      <c r="F152" s="10">
        <v>18.5</v>
      </c>
      <c r="G152" s="11">
        <f>F152-9.6</f>
        <v>8.9</v>
      </c>
      <c r="H152" s="32">
        <v>144.18</v>
      </c>
      <c r="I152" s="33"/>
    </row>
    <row r="153" s="21" customFormat="1" ht="17" customHeight="1" spans="1:9">
      <c r="A153" s="11">
        <v>150</v>
      </c>
      <c r="B153" s="10" t="s">
        <v>506</v>
      </c>
      <c r="C153" s="10" t="s">
        <v>27</v>
      </c>
      <c r="D153" s="10">
        <v>46</v>
      </c>
      <c r="E153" s="10">
        <v>22.25</v>
      </c>
      <c r="F153" s="10">
        <v>46</v>
      </c>
      <c r="G153" s="11">
        <v>22.25</v>
      </c>
      <c r="H153" s="32">
        <v>360.45</v>
      </c>
      <c r="I153" s="33"/>
    </row>
    <row r="154" s="21" customFormat="1" ht="17" customHeight="1" spans="1:9">
      <c r="A154" s="11">
        <v>151</v>
      </c>
      <c r="B154" s="10" t="s">
        <v>507</v>
      </c>
      <c r="C154" s="10" t="s">
        <v>27</v>
      </c>
      <c r="D154" s="10">
        <v>21.5</v>
      </c>
      <c r="E154" s="10">
        <v>21.88</v>
      </c>
      <c r="F154" s="10">
        <v>21.5</v>
      </c>
      <c r="G154" s="11">
        <v>21.5</v>
      </c>
      <c r="H154" s="32">
        <v>348.3</v>
      </c>
      <c r="I154" s="33"/>
    </row>
    <row r="155" s="21" customFormat="1" ht="17" customHeight="1" spans="1:9">
      <c r="A155" s="11">
        <v>152</v>
      </c>
      <c r="B155" s="10" t="s">
        <v>508</v>
      </c>
      <c r="C155" s="10" t="s">
        <v>27</v>
      </c>
      <c r="D155" s="10">
        <v>31.9</v>
      </c>
      <c r="E155" s="10">
        <v>20.52</v>
      </c>
      <c r="F155" s="10">
        <v>31.9</v>
      </c>
      <c r="G155" s="11">
        <f>F155-11.41</f>
        <v>20.49</v>
      </c>
      <c r="H155" s="32">
        <v>331.938</v>
      </c>
      <c r="I155" s="33"/>
    </row>
    <row r="156" s="21" customFormat="1" ht="17" customHeight="1" spans="1:9">
      <c r="A156" s="11">
        <v>153</v>
      </c>
      <c r="B156" s="10" t="s">
        <v>509</v>
      </c>
      <c r="C156" s="10" t="s">
        <v>27</v>
      </c>
      <c r="D156" s="10">
        <v>19</v>
      </c>
      <c r="E156" s="10">
        <v>19.03</v>
      </c>
      <c r="F156" s="10">
        <v>19</v>
      </c>
      <c r="G156" s="10">
        <v>19</v>
      </c>
      <c r="H156" s="32">
        <v>307.8</v>
      </c>
      <c r="I156" s="33"/>
    </row>
    <row r="157" s="21" customFormat="1" ht="17" customHeight="1" spans="1:9">
      <c r="A157" s="11">
        <v>154</v>
      </c>
      <c r="B157" s="10" t="s">
        <v>510</v>
      </c>
      <c r="C157" s="10" t="s">
        <v>27</v>
      </c>
      <c r="D157" s="10">
        <v>20</v>
      </c>
      <c r="E157" s="10">
        <v>21.41</v>
      </c>
      <c r="F157" s="10">
        <v>20</v>
      </c>
      <c r="G157" s="10">
        <v>20</v>
      </c>
      <c r="H157" s="32">
        <v>324</v>
      </c>
      <c r="I157" s="33"/>
    </row>
    <row r="158" s="21" customFormat="1" ht="17" customHeight="1" spans="1:9">
      <c r="A158" s="11">
        <v>155</v>
      </c>
      <c r="B158" s="10" t="s">
        <v>511</v>
      </c>
      <c r="C158" s="10" t="s">
        <v>27</v>
      </c>
      <c r="D158" s="10">
        <v>41.5</v>
      </c>
      <c r="E158" s="10">
        <v>25.06</v>
      </c>
      <c r="F158" s="10">
        <v>41.5</v>
      </c>
      <c r="G158" s="11">
        <f>F158-16.64</f>
        <v>24.86</v>
      </c>
      <c r="H158" s="32">
        <v>402.732</v>
      </c>
      <c r="I158" s="33"/>
    </row>
    <row r="159" s="21" customFormat="1" ht="17" customHeight="1" spans="1:9">
      <c r="A159" s="11">
        <v>156</v>
      </c>
      <c r="B159" s="10" t="s">
        <v>512</v>
      </c>
      <c r="C159" s="10" t="s">
        <v>27</v>
      </c>
      <c r="D159" s="10">
        <v>18</v>
      </c>
      <c r="E159" s="10">
        <v>13.83</v>
      </c>
      <c r="F159" s="10">
        <v>18</v>
      </c>
      <c r="G159" s="11">
        <v>13.83</v>
      </c>
      <c r="H159" s="32">
        <v>224.046</v>
      </c>
      <c r="I159" s="33"/>
    </row>
    <row r="160" s="21" customFormat="1" ht="17" customHeight="1" spans="1:9">
      <c r="A160" s="11">
        <v>157</v>
      </c>
      <c r="B160" s="10" t="s">
        <v>513</v>
      </c>
      <c r="C160" s="10" t="s">
        <v>27</v>
      </c>
      <c r="D160" s="10">
        <v>15.5</v>
      </c>
      <c r="E160" s="10">
        <v>15.69</v>
      </c>
      <c r="F160" s="10">
        <v>15.5</v>
      </c>
      <c r="G160" s="10">
        <v>15.5</v>
      </c>
      <c r="H160" s="32">
        <v>251.1</v>
      </c>
      <c r="I160" s="33"/>
    </row>
    <row r="161" s="21" customFormat="1" ht="17" customHeight="1" spans="1:9">
      <c r="A161" s="11">
        <v>158</v>
      </c>
      <c r="B161" s="10" t="s">
        <v>514</v>
      </c>
      <c r="C161" s="10" t="s">
        <v>27</v>
      </c>
      <c r="D161" s="10">
        <v>7</v>
      </c>
      <c r="E161" s="10">
        <v>11.87</v>
      </c>
      <c r="F161" s="10">
        <v>7</v>
      </c>
      <c r="G161" s="10">
        <v>7</v>
      </c>
      <c r="H161" s="32">
        <v>113.4</v>
      </c>
      <c r="I161" s="33"/>
    </row>
    <row r="162" s="21" customFormat="1" ht="17" customHeight="1" spans="1:9">
      <c r="A162" s="11">
        <v>159</v>
      </c>
      <c r="B162" s="10" t="s">
        <v>515</v>
      </c>
      <c r="C162" s="10" t="s">
        <v>27</v>
      </c>
      <c r="D162" s="10">
        <v>20</v>
      </c>
      <c r="E162" s="10">
        <v>19.96</v>
      </c>
      <c r="F162" s="10">
        <v>20</v>
      </c>
      <c r="G162" s="11">
        <v>19.96</v>
      </c>
      <c r="H162" s="32">
        <v>323.352</v>
      </c>
      <c r="I162" s="33"/>
    </row>
    <row r="163" s="21" customFormat="1" ht="17" customHeight="1" spans="1:9">
      <c r="A163" s="11">
        <v>160</v>
      </c>
      <c r="B163" s="10" t="s">
        <v>516</v>
      </c>
      <c r="C163" s="10" t="s">
        <v>27</v>
      </c>
      <c r="D163" s="10">
        <v>34</v>
      </c>
      <c r="E163" s="10">
        <v>12.04</v>
      </c>
      <c r="F163" s="10">
        <v>34</v>
      </c>
      <c r="G163" s="11">
        <v>12</v>
      </c>
      <c r="H163" s="32">
        <v>194.4</v>
      </c>
      <c r="I163" s="33"/>
    </row>
    <row r="164" s="21" customFormat="1" ht="17" customHeight="1" spans="1:9">
      <c r="A164" s="11">
        <v>161</v>
      </c>
      <c r="B164" s="10" t="s">
        <v>517</v>
      </c>
      <c r="C164" s="10" t="s">
        <v>27</v>
      </c>
      <c r="D164" s="10">
        <v>33</v>
      </c>
      <c r="E164" s="10">
        <v>4.61</v>
      </c>
      <c r="F164" s="10">
        <v>33</v>
      </c>
      <c r="G164" s="11">
        <f>F164-10.5-18</f>
        <v>4.5</v>
      </c>
      <c r="H164" s="32">
        <v>72.9</v>
      </c>
      <c r="I164" s="33"/>
    </row>
    <row r="165" s="21" customFormat="1" ht="17" customHeight="1" spans="1:9">
      <c r="A165" s="11">
        <v>162</v>
      </c>
      <c r="B165" s="10" t="s">
        <v>518</v>
      </c>
      <c r="C165" s="10" t="s">
        <v>27</v>
      </c>
      <c r="D165" s="10">
        <v>24</v>
      </c>
      <c r="E165" s="10">
        <v>24.18</v>
      </c>
      <c r="F165" s="10">
        <v>24</v>
      </c>
      <c r="G165" s="11">
        <v>24</v>
      </c>
      <c r="H165" s="32">
        <v>388.8</v>
      </c>
      <c r="I165" s="33"/>
    </row>
    <row r="166" s="21" customFormat="1" ht="17" customHeight="1" spans="1:9">
      <c r="A166" s="11">
        <v>163</v>
      </c>
      <c r="B166" s="10" t="s">
        <v>519</v>
      </c>
      <c r="C166" s="10" t="s">
        <v>27</v>
      </c>
      <c r="D166" s="10">
        <v>24</v>
      </c>
      <c r="E166" s="10">
        <v>8.29</v>
      </c>
      <c r="F166" s="10">
        <v>24</v>
      </c>
      <c r="G166" s="11">
        <v>8.29</v>
      </c>
      <c r="H166" s="32">
        <v>134.298</v>
      </c>
      <c r="I166" s="33"/>
    </row>
    <row r="167" s="21" customFormat="1" ht="17" customHeight="1" spans="1:9">
      <c r="A167" s="11">
        <v>164</v>
      </c>
      <c r="B167" s="10" t="s">
        <v>520</v>
      </c>
      <c r="C167" s="10" t="s">
        <v>27</v>
      </c>
      <c r="D167" s="10">
        <v>21</v>
      </c>
      <c r="E167" s="10">
        <v>21.1</v>
      </c>
      <c r="F167" s="10">
        <v>21</v>
      </c>
      <c r="G167" s="10">
        <v>21</v>
      </c>
      <c r="H167" s="32">
        <v>340.2</v>
      </c>
      <c r="I167" s="33"/>
    </row>
    <row r="168" s="21" customFormat="1" ht="17" customHeight="1" spans="1:9">
      <c r="A168" s="11">
        <v>165</v>
      </c>
      <c r="B168" s="10" t="s">
        <v>521</v>
      </c>
      <c r="C168" s="10" t="s">
        <v>27</v>
      </c>
      <c r="D168" s="10">
        <v>16</v>
      </c>
      <c r="E168" s="10">
        <v>18.84</v>
      </c>
      <c r="F168" s="10">
        <v>16</v>
      </c>
      <c r="G168" s="10">
        <v>16</v>
      </c>
      <c r="H168" s="32">
        <v>259.2</v>
      </c>
      <c r="I168" s="33"/>
    </row>
    <row r="169" s="21" customFormat="1" ht="17" customHeight="1" spans="1:9">
      <c r="A169" s="11">
        <v>166</v>
      </c>
      <c r="B169" s="10" t="s">
        <v>409</v>
      </c>
      <c r="C169" s="10" t="s">
        <v>27</v>
      </c>
      <c r="D169" s="10">
        <v>23</v>
      </c>
      <c r="E169" s="10">
        <v>9.65</v>
      </c>
      <c r="F169" s="10">
        <v>23</v>
      </c>
      <c r="G169" s="11">
        <v>9.65</v>
      </c>
      <c r="H169" s="32">
        <v>156.33</v>
      </c>
      <c r="I169" s="33"/>
    </row>
    <row r="170" s="21" customFormat="1" ht="17" customHeight="1" spans="1:9">
      <c r="A170" s="11">
        <v>167</v>
      </c>
      <c r="B170" s="10" t="s">
        <v>522</v>
      </c>
      <c r="C170" s="10" t="s">
        <v>27</v>
      </c>
      <c r="D170" s="10">
        <v>22.5</v>
      </c>
      <c r="E170" s="10">
        <v>22.48</v>
      </c>
      <c r="F170" s="10">
        <v>22.5</v>
      </c>
      <c r="G170" s="11">
        <v>22.48</v>
      </c>
      <c r="H170" s="32">
        <v>364.176</v>
      </c>
      <c r="I170" s="33"/>
    </row>
    <row r="171" s="21" customFormat="1" ht="17" customHeight="1" spans="1:9">
      <c r="A171" s="11">
        <v>168</v>
      </c>
      <c r="B171" s="10" t="s">
        <v>523</v>
      </c>
      <c r="C171" s="10" t="s">
        <v>27</v>
      </c>
      <c r="D171" s="10">
        <v>24.8</v>
      </c>
      <c r="E171" s="10">
        <v>11.71</v>
      </c>
      <c r="F171" s="10">
        <v>24.8</v>
      </c>
      <c r="G171" s="11">
        <v>11.71</v>
      </c>
      <c r="H171" s="32">
        <v>189.702</v>
      </c>
      <c r="I171" s="33"/>
    </row>
    <row r="172" s="21" customFormat="1" ht="17" customHeight="1" spans="1:9">
      <c r="A172" s="11">
        <v>169</v>
      </c>
      <c r="B172" s="10" t="s">
        <v>524</v>
      </c>
      <c r="C172" s="10" t="s">
        <v>27</v>
      </c>
      <c r="D172" s="10">
        <v>25</v>
      </c>
      <c r="E172" s="10">
        <v>25.03</v>
      </c>
      <c r="F172" s="10">
        <v>25</v>
      </c>
      <c r="G172" s="11">
        <v>25</v>
      </c>
      <c r="H172" s="32">
        <v>405</v>
      </c>
      <c r="I172" s="33"/>
    </row>
    <row r="173" s="21" customFormat="1" ht="17" customHeight="1" spans="1:9">
      <c r="A173" s="11">
        <v>170</v>
      </c>
      <c r="B173" s="10" t="s">
        <v>525</v>
      </c>
      <c r="C173" s="10" t="s">
        <v>27</v>
      </c>
      <c r="D173" s="10">
        <v>24</v>
      </c>
      <c r="E173" s="10">
        <v>24.42</v>
      </c>
      <c r="F173" s="10">
        <v>24</v>
      </c>
      <c r="G173" s="10">
        <v>24</v>
      </c>
      <c r="H173" s="32">
        <v>388.8</v>
      </c>
      <c r="I173" s="33"/>
    </row>
    <row r="174" s="21" customFormat="1" ht="17" customHeight="1" spans="1:9">
      <c r="A174" s="11">
        <v>171</v>
      </c>
      <c r="B174" s="10" t="s">
        <v>526</v>
      </c>
      <c r="C174" s="10" t="s">
        <v>27</v>
      </c>
      <c r="D174" s="10">
        <v>20.4</v>
      </c>
      <c r="E174" s="10">
        <v>20.43</v>
      </c>
      <c r="F174" s="10">
        <v>20.4</v>
      </c>
      <c r="G174" s="10">
        <v>20.4</v>
      </c>
      <c r="H174" s="32">
        <v>330.48</v>
      </c>
      <c r="I174" s="33"/>
    </row>
    <row r="175" s="21" customFormat="1" ht="17" customHeight="1" spans="1:9">
      <c r="A175" s="11">
        <v>172</v>
      </c>
      <c r="B175" s="10" t="s">
        <v>527</v>
      </c>
      <c r="C175" s="10" t="s">
        <v>27</v>
      </c>
      <c r="D175" s="10">
        <v>19.8</v>
      </c>
      <c r="E175" s="10">
        <v>13.48</v>
      </c>
      <c r="F175" s="10">
        <v>19.8</v>
      </c>
      <c r="G175" s="11">
        <f>F175-6.46</f>
        <v>13.34</v>
      </c>
      <c r="H175" s="32">
        <v>216.108</v>
      </c>
      <c r="I175" s="33"/>
    </row>
    <row r="176" s="21" customFormat="1" ht="17" customHeight="1" spans="1:9">
      <c r="A176" s="11">
        <v>173</v>
      </c>
      <c r="B176" s="10" t="s">
        <v>528</v>
      </c>
      <c r="C176" s="10" t="s">
        <v>27</v>
      </c>
      <c r="D176" s="10">
        <v>18</v>
      </c>
      <c r="E176" s="10">
        <v>16.13</v>
      </c>
      <c r="F176" s="10">
        <v>18</v>
      </c>
      <c r="G176" s="11">
        <f>F176-2</f>
        <v>16</v>
      </c>
      <c r="H176" s="32">
        <v>259.2</v>
      </c>
      <c r="I176" s="33"/>
    </row>
    <row r="177" s="21" customFormat="1" ht="17" customHeight="1" spans="1:9 16382:16384">
      <c r="A177" s="11">
        <v>174</v>
      </c>
      <c r="B177" s="10" t="s">
        <v>529</v>
      </c>
      <c r="C177" s="10" t="s">
        <v>27</v>
      </c>
      <c r="D177" s="10">
        <v>15.5</v>
      </c>
      <c r="E177" s="10">
        <v>15.73</v>
      </c>
      <c r="F177" s="10">
        <v>15.5</v>
      </c>
      <c r="G177" s="11">
        <v>15.5</v>
      </c>
      <c r="H177" s="32">
        <v>251.1</v>
      </c>
      <c r="I177" s="33"/>
    </row>
    <row r="178" s="21" customFormat="1" ht="17" customHeight="1" spans="1:9 16382:16384">
      <c r="A178" s="11">
        <v>175</v>
      </c>
      <c r="B178" s="10" t="s">
        <v>458</v>
      </c>
      <c r="C178" s="10" t="s">
        <v>27</v>
      </c>
      <c r="D178" s="10">
        <v>28.5</v>
      </c>
      <c r="E178" s="10">
        <v>13.22</v>
      </c>
      <c r="F178" s="10">
        <v>28.5</v>
      </c>
      <c r="G178" s="11">
        <v>13.22</v>
      </c>
      <c r="H178" s="32">
        <v>214.164</v>
      </c>
      <c r="I178" s="33"/>
    </row>
    <row r="179" s="21" customFormat="1" ht="17" customHeight="1" spans="1:9 16382:16384">
      <c r="A179" s="11">
        <v>176</v>
      </c>
      <c r="B179" s="10" t="s">
        <v>530</v>
      </c>
      <c r="C179" s="10" t="s">
        <v>27</v>
      </c>
      <c r="D179" s="10">
        <v>15</v>
      </c>
      <c r="E179" s="10">
        <v>15.38</v>
      </c>
      <c r="F179" s="10">
        <v>15</v>
      </c>
      <c r="G179" s="10">
        <v>15</v>
      </c>
      <c r="H179" s="32">
        <v>243</v>
      </c>
      <c r="I179" s="33"/>
    </row>
    <row r="180" s="21" customFormat="1" ht="17" customHeight="1" spans="1:9 16382:16384">
      <c r="A180" s="11">
        <v>177</v>
      </c>
      <c r="B180" s="10" t="s">
        <v>531</v>
      </c>
      <c r="C180" s="10" t="s">
        <v>27</v>
      </c>
      <c r="D180" s="10">
        <v>33.4</v>
      </c>
      <c r="E180" s="10">
        <v>33.41</v>
      </c>
      <c r="F180" s="10">
        <v>33.4</v>
      </c>
      <c r="G180" s="10">
        <v>33.4</v>
      </c>
      <c r="H180" s="32">
        <v>541.08</v>
      </c>
      <c r="I180" s="33"/>
    </row>
    <row r="181" s="21" customFormat="1" ht="17" customHeight="1" spans="1:9 16382:16384">
      <c r="A181" s="11">
        <v>178</v>
      </c>
      <c r="B181" s="10" t="s">
        <v>532</v>
      </c>
      <c r="C181" s="10" t="s">
        <v>27</v>
      </c>
      <c r="D181" s="10">
        <v>23</v>
      </c>
      <c r="E181" s="10">
        <v>22.97</v>
      </c>
      <c r="F181" s="10">
        <v>23</v>
      </c>
      <c r="G181" s="11">
        <v>22.97</v>
      </c>
      <c r="H181" s="32">
        <v>372.114</v>
      </c>
      <c r="I181" s="33"/>
    </row>
    <row r="182" s="21" customFormat="1" ht="17" customHeight="1" spans="1:9 16382:16384">
      <c r="A182" s="11">
        <v>179</v>
      </c>
      <c r="B182" s="10" t="s">
        <v>533</v>
      </c>
      <c r="C182" s="10" t="s">
        <v>27</v>
      </c>
      <c r="D182" s="10">
        <v>35</v>
      </c>
      <c r="E182" s="10">
        <v>42.15</v>
      </c>
      <c r="F182" s="10">
        <v>35</v>
      </c>
      <c r="G182" s="10">
        <v>35</v>
      </c>
      <c r="H182" s="32">
        <v>567</v>
      </c>
      <c r="I182" s="33"/>
    </row>
    <row r="183" s="21" customFormat="1" ht="17" customHeight="1" spans="1:9 16382:16384">
      <c r="A183" s="11">
        <v>180</v>
      </c>
      <c r="B183" s="10" t="s">
        <v>534</v>
      </c>
      <c r="C183" s="10" t="s">
        <v>27</v>
      </c>
      <c r="D183" s="10">
        <v>13</v>
      </c>
      <c r="E183" s="10">
        <v>13.21</v>
      </c>
      <c r="F183" s="10">
        <v>13</v>
      </c>
      <c r="G183" s="10">
        <v>13</v>
      </c>
      <c r="H183" s="32">
        <v>210.6</v>
      </c>
      <c r="I183" s="33"/>
    </row>
    <row r="184" s="21" customFormat="1" ht="17" customHeight="1" spans="1:9 16382:16384">
      <c r="A184" s="11">
        <v>181</v>
      </c>
      <c r="B184" s="10" t="s">
        <v>535</v>
      </c>
      <c r="C184" s="10" t="s">
        <v>27</v>
      </c>
      <c r="D184" s="10">
        <v>10</v>
      </c>
      <c r="E184" s="10">
        <v>16.21</v>
      </c>
      <c r="F184" s="10">
        <v>10</v>
      </c>
      <c r="G184" s="10">
        <v>10</v>
      </c>
      <c r="H184" s="32">
        <v>162</v>
      </c>
      <c r="I184" s="33"/>
    </row>
    <row r="185" s="21" customFormat="1" ht="17" customHeight="1" spans="1:9 16382:16384">
      <c r="A185" s="16" t="s">
        <v>57</v>
      </c>
      <c r="B185" s="17"/>
      <c r="C185" s="18"/>
      <c r="D185" s="11">
        <f>SUM(D4:D184)</f>
        <v>3447</v>
      </c>
      <c r="E185" s="11">
        <f>SUBTOTAL(9,E4:E184)</f>
        <v>3042.27</v>
      </c>
      <c r="F185" s="11">
        <f>SUBTOTAL(9,F4:F184)</f>
        <v>3447</v>
      </c>
      <c r="G185" s="11">
        <f>SUM(G4:G184)</f>
        <v>2690.85</v>
      </c>
      <c r="H185" s="32">
        <f>SUM(H4:H184)</f>
        <v>43591.77</v>
      </c>
      <c r="I185" s="33"/>
      <c r="XFB185" s="2"/>
      <c r="XFC185" s="2"/>
      <c r="XFD185" s="2"/>
    </row>
  </sheetData>
  <mergeCells count="3">
    <mergeCell ref="A1:I1"/>
    <mergeCell ref="A2:I2"/>
    <mergeCell ref="A185:C185"/>
  </mergeCells>
  <pageMargins left="0.66875" right="0.747916666666667" top="0.747916666666667" bottom="0.747916666666667" header="0.118055555555556" footer="0.0784722222222222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汇总表</vt:lpstr>
      <vt:lpstr>訾湖大户</vt:lpstr>
      <vt:lpstr>孙湖</vt:lpstr>
      <vt:lpstr>双庙</vt:lpstr>
      <vt:lpstr>白墩</vt:lpstr>
      <vt:lpstr>聂圩大户</vt:lpstr>
      <vt:lpstr>大杨大户</vt:lpstr>
      <vt:lpstr>大杨</vt:lpstr>
      <vt:lpstr>刘蔡</vt:lpstr>
      <vt:lpstr>陈胡大户</vt:lpstr>
      <vt:lpstr>陈胡</vt:lpstr>
      <vt:lpstr>邓圩</vt:lpstr>
      <vt:lpstr>柳湖</vt:lpstr>
      <vt:lpstr>老张</vt:lpstr>
      <vt:lpstr>龙岗</vt:lpstr>
      <vt:lpstr>天井</vt:lpstr>
      <vt:lpstr>武桥大户</vt:lpstr>
      <vt:lpstr>武桥</vt:lpstr>
      <vt:lpstr>朱圩</vt:lpstr>
      <vt:lpstr>姚管大户</vt:lpstr>
      <vt:lpstr>三岔大户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WPS_1494228989</cp:lastModifiedBy>
  <dcterms:created xsi:type="dcterms:W3CDTF">2018-11-15T03:24:00Z</dcterms:created>
  <cp:lastPrinted>2020-10-28T02:51:00Z</cp:lastPrinted>
  <dcterms:modified xsi:type="dcterms:W3CDTF">2026-07-17T08:23:02Z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494CEF2922174B59AAEA311AF82A0BF4</vt:lpwstr>
  </property>
  <property fmtid="{D5CDD505-2E9C-101B-9397-08002B2CF9AE}" pid="4" name="CalculationRule">
    <vt:i4>0</vt:i4>
  </property>
</Properties>
</file>