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59"/>
  </bookViews>
  <sheets>
    <sheet name="汇总表" sheetId="49" r:id="rId1"/>
    <sheet name="荣渡大户" sheetId="30" r:id="rId2"/>
    <sheet name="荣渡" sheetId="31" r:id="rId3"/>
    <sheet name="訾湖" sheetId="33" r:id="rId4"/>
    <sheet name="孙湖" sheetId="34" r:id="rId5"/>
    <sheet name="前李大户" sheetId="38" r:id="rId6"/>
    <sheet name="前李" sheetId="35" r:id="rId7"/>
    <sheet name="双庙" sheetId="37" r:id="rId8"/>
    <sheet name="单滩" sheetId="36" r:id="rId9"/>
    <sheet name="白墩" sheetId="39" r:id="rId10"/>
    <sheet name="聂圩" sheetId="47" r:id="rId11"/>
    <sheet name="大杨" sheetId="46" r:id="rId12"/>
    <sheet name="阮圩" sheetId="45" r:id="rId13"/>
    <sheet name="三周大户 " sheetId="48" r:id="rId14"/>
    <sheet name="三周" sheetId="44" r:id="rId15"/>
    <sheet name="西尤" sheetId="43" r:id="rId16"/>
    <sheet name="刘蔡" sheetId="42" r:id="rId17"/>
    <sheet name="张滩大户" sheetId="41" r:id="rId18"/>
    <sheet name="张滩" sheetId="40" r:id="rId19"/>
    <sheet name="郑庄" sheetId="27" r:id="rId20"/>
    <sheet name="刘马大户" sheetId="29" r:id="rId21"/>
    <sheet name="淮河大户" sheetId="28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<sst xmlns="http://schemas.openxmlformats.org/spreadsheetml/2006/main" count="2247" uniqueCount="1035">
  <si>
    <t>五河县2025年中央财政支持农业生产社会化服务项目（小麦耕整播施压五位一体精量播种）完成情况及奖补资金汇总表</t>
  </si>
  <si>
    <t>汇总单位：五河县供销合作社联合社</t>
  </si>
  <si>
    <t>日期：2026年7月17日</t>
  </si>
  <si>
    <t>序号</t>
  </si>
  <si>
    <t>乡镇</t>
  </si>
  <si>
    <t>服务村
名称</t>
  </si>
  <si>
    <t>服务组织名称</t>
  </si>
  <si>
    <t>拟补助对象及补助标准</t>
  </si>
  <si>
    <t>拟补助总面积及金额</t>
  </si>
  <si>
    <t>服务组织</t>
  </si>
  <si>
    <t>规模经营主体</t>
  </si>
  <si>
    <t>小农户</t>
  </si>
  <si>
    <t>拟补助
面积（亩）</t>
  </si>
  <si>
    <t>补助标准
(元/亩)</t>
  </si>
  <si>
    <t>拟补助资金（元）</t>
  </si>
  <si>
    <t>个数(个)</t>
  </si>
  <si>
    <t>户数(个)</t>
  </si>
  <si>
    <t>拟补助
面积
（亩）</t>
  </si>
  <si>
    <t>拟补助
总面积（亩）</t>
  </si>
  <si>
    <t>双忠庙镇</t>
  </si>
  <si>
    <t>荣渡村</t>
  </si>
  <si>
    <t>五河县訾湖供销社有限公司</t>
  </si>
  <si>
    <t>訾湖村</t>
  </si>
  <si>
    <t>孙湖村</t>
  </si>
  <si>
    <t>前李村</t>
  </si>
  <si>
    <t>双庙村</t>
  </si>
  <si>
    <t>单滩村</t>
  </si>
  <si>
    <t>白墩村</t>
  </si>
  <si>
    <t>聂圩村</t>
  </si>
  <si>
    <t>大杨村</t>
  </si>
  <si>
    <t>阮圩村</t>
  </si>
  <si>
    <t>三周村</t>
  </si>
  <si>
    <t>西尤村</t>
  </si>
  <si>
    <t>刘蔡村</t>
  </si>
  <si>
    <t>张滩村</t>
  </si>
  <si>
    <t>武桥镇</t>
  </si>
  <si>
    <t>郑庄村</t>
  </si>
  <si>
    <t>头铺镇</t>
  </si>
  <si>
    <t>刘马村</t>
  </si>
  <si>
    <t>沱湖乡</t>
  </si>
  <si>
    <t>淮河村</t>
  </si>
  <si>
    <t>总计</t>
  </si>
  <si>
    <t>五河县2025年中央财政支持农业生产社会化服务项目（第二批）
完成情况及奖补资金明细表（荣渡）</t>
  </si>
  <si>
    <t>乡镇：双忠庙镇    服务组织：五河县訾湖供销社有限公司     服务环节：小麦耕整播施压五位一体精量播种</t>
  </si>
  <si>
    <t>规模经营主体
名称</t>
  </si>
  <si>
    <t>村（组名）</t>
  </si>
  <si>
    <t>合同清册作业面积（亩）</t>
  </si>
  <si>
    <t>合同承包面积（亩）</t>
  </si>
  <si>
    <t>上报作业面积（亩）</t>
  </si>
  <si>
    <t>确认服务面积（亩）</t>
  </si>
  <si>
    <t>规模经营主体法人姓名</t>
  </si>
  <si>
    <t>备注</t>
  </si>
  <si>
    <t>五河县鼎丰源养殖家庭农场</t>
  </si>
  <si>
    <t>荣渡</t>
  </si>
  <si>
    <t>张来成</t>
  </si>
  <si>
    <t>合计</t>
  </si>
  <si>
    <t>乡镇：双忠庙镇    服务组织：五河县訾湖供销社有限公司    服务环节：小麦耕整播施压五位一体精量播种</t>
  </si>
  <si>
    <t>小农户姓名</t>
  </si>
  <si>
    <t>农户确权面积（亩）</t>
  </si>
  <si>
    <t>确认服面积（亩）</t>
  </si>
  <si>
    <t>代东林</t>
  </si>
  <si>
    <t>杨加林</t>
  </si>
  <si>
    <t>杨加茂</t>
  </si>
  <si>
    <t>张凡柱</t>
  </si>
  <si>
    <t>张儒凡</t>
  </si>
  <si>
    <t>朱汉军</t>
  </si>
  <si>
    <t>胡士刚</t>
  </si>
  <si>
    <t>胡士永</t>
  </si>
  <si>
    <t>胡士远</t>
  </si>
  <si>
    <t>胡志强</t>
  </si>
  <si>
    <t>胡志田</t>
  </si>
  <si>
    <t>欧元翠</t>
  </si>
  <si>
    <t>荣会兰</t>
  </si>
  <si>
    <t>宋体祥</t>
  </si>
  <si>
    <t>谢会芹</t>
  </si>
  <si>
    <t>谢家刚</t>
  </si>
  <si>
    <t>谢家修</t>
  </si>
  <si>
    <t>谢加想</t>
  </si>
  <si>
    <t>薛茂春</t>
  </si>
  <si>
    <t>薛茂刚</t>
  </si>
  <si>
    <t>薛茂选</t>
  </si>
  <si>
    <t>薛绪盛</t>
  </si>
  <si>
    <t>杨家兵</t>
  </si>
  <si>
    <t>杨家田</t>
  </si>
  <si>
    <t>张奋祥</t>
  </si>
  <si>
    <t>张锋</t>
  </si>
  <si>
    <t>张广科</t>
  </si>
  <si>
    <t>张马凡</t>
  </si>
  <si>
    <t>方安根</t>
  </si>
  <si>
    <t>荣德进</t>
  </si>
  <si>
    <t>薛林科</t>
  </si>
  <si>
    <t>武怀巧</t>
  </si>
  <si>
    <t>刘学东</t>
  </si>
  <si>
    <t>王学珍</t>
  </si>
  <si>
    <t>詹其俊</t>
  </si>
  <si>
    <t>郑国阳</t>
  </si>
  <si>
    <t>刘先进</t>
  </si>
  <si>
    <t>朱井侠</t>
  </si>
  <si>
    <t>刘振海</t>
  </si>
  <si>
    <t>陈先新</t>
  </si>
  <si>
    <t>乔化付</t>
  </si>
  <si>
    <t>杨芳芳</t>
  </si>
  <si>
    <t>乔国标</t>
  </si>
  <si>
    <t>刘先作</t>
  </si>
  <si>
    <t>刘培</t>
  </si>
  <si>
    <t>朱明双</t>
  </si>
  <si>
    <t>朱明玉</t>
  </si>
  <si>
    <t>朱明龙</t>
  </si>
  <si>
    <t>朱明亮</t>
  </si>
  <si>
    <t>荣怀忍</t>
  </si>
  <si>
    <t>朱明塘</t>
  </si>
  <si>
    <t>荣亮</t>
  </si>
  <si>
    <t>沈文珍</t>
  </si>
  <si>
    <t>赵寒荣</t>
  </si>
  <si>
    <t>刘正学</t>
  </si>
  <si>
    <t>五河县2025年中央财政支持农业生产社会化服务项目（第二批）
完成情况及奖补资金明细表（訾湖）</t>
  </si>
  <si>
    <t>郭佑好</t>
  </si>
  <si>
    <t>訾湖</t>
  </si>
  <si>
    <t>苏玲</t>
  </si>
  <si>
    <t>郭佑永</t>
  </si>
  <si>
    <t>黄贤利</t>
  </si>
  <si>
    <t>张亚功</t>
  </si>
  <si>
    <t>张仁功</t>
  </si>
  <si>
    <t>张省功</t>
  </si>
  <si>
    <t>张克晖</t>
  </si>
  <si>
    <t>张克放</t>
  </si>
  <si>
    <t>代习权</t>
  </si>
  <si>
    <t>荣德洋</t>
  </si>
  <si>
    <t>郭传飞</t>
  </si>
  <si>
    <t>张于</t>
  </si>
  <si>
    <t>訾保卫</t>
  </si>
  <si>
    <t>朱克</t>
  </si>
  <si>
    <t>郭传请</t>
  </si>
  <si>
    <t>朱汉昌</t>
  </si>
  <si>
    <t>夏家成</t>
  </si>
  <si>
    <t>张立太</t>
  </si>
  <si>
    <t>訾庆旺</t>
  </si>
  <si>
    <t>朱明取</t>
  </si>
  <si>
    <t>代长水</t>
  </si>
  <si>
    <t>朱汉龙</t>
  </si>
  <si>
    <t>朱明余</t>
  </si>
  <si>
    <t>朱雨</t>
  </si>
  <si>
    <t>朱汉徐</t>
  </si>
  <si>
    <t>张宗洋</t>
  </si>
  <si>
    <t>代永黄</t>
  </si>
  <si>
    <t>朱汉化</t>
  </si>
  <si>
    <t>王保安</t>
  </si>
  <si>
    <t>郭传为</t>
  </si>
  <si>
    <t>郭传照</t>
  </si>
  <si>
    <t>郭传辉</t>
  </si>
  <si>
    <t>张运功</t>
  </si>
  <si>
    <t>王保社</t>
  </si>
  <si>
    <t>訾庆祝</t>
  </si>
  <si>
    <t>訾福超</t>
  </si>
  <si>
    <t>訾庆凯</t>
  </si>
  <si>
    <t>訾庆周</t>
  </si>
  <si>
    <t>訾保亮</t>
  </si>
  <si>
    <t>訾庆球</t>
  </si>
  <si>
    <t>訾宝</t>
  </si>
  <si>
    <t>訾福梅</t>
  </si>
  <si>
    <t>张宗海</t>
  </si>
  <si>
    <t>周大响</t>
  </si>
  <si>
    <t>周仁健</t>
  </si>
  <si>
    <t>周成远</t>
  </si>
  <si>
    <t>杨永山</t>
  </si>
  <si>
    <t>郭明甫</t>
  </si>
  <si>
    <t>陈尚文</t>
  </si>
  <si>
    <t>周智</t>
  </si>
  <si>
    <t>杨永全</t>
  </si>
  <si>
    <t>尤圣民</t>
  </si>
  <si>
    <t>张道龙</t>
  </si>
  <si>
    <t>张宗文</t>
  </si>
  <si>
    <t>张克标</t>
  </si>
  <si>
    <t>王帮强</t>
  </si>
  <si>
    <t>王保贤</t>
  </si>
  <si>
    <t>周刚</t>
  </si>
  <si>
    <t>王保抗</t>
  </si>
  <si>
    <t>陈尚万</t>
  </si>
  <si>
    <t>陈德美</t>
  </si>
  <si>
    <t>陈建</t>
  </si>
  <si>
    <t>陈维良</t>
  </si>
  <si>
    <t>尤登义</t>
  </si>
  <si>
    <t>周仁利</t>
  </si>
  <si>
    <t>周勇</t>
  </si>
  <si>
    <t>王保新</t>
  </si>
  <si>
    <t>王保波</t>
  </si>
  <si>
    <t>王保进</t>
  </si>
  <si>
    <t>王邦乐</t>
  </si>
  <si>
    <t>五河县2025年中央财政支持农业生产社会化服务项目（第二批）
完成情况及奖补资金明细表（孙湖）</t>
  </si>
  <si>
    <t>孙德社</t>
  </si>
  <si>
    <t>孙湖</t>
  </si>
  <si>
    <t>孙军</t>
  </si>
  <si>
    <t>孙继爱</t>
  </si>
  <si>
    <t>孙茂笔</t>
  </si>
  <si>
    <t>8.46</t>
  </si>
  <si>
    <t>孙德想</t>
  </si>
  <si>
    <t>孙继远</t>
  </si>
  <si>
    <t>郭传鹏</t>
  </si>
  <si>
    <t>孙飞</t>
  </si>
  <si>
    <t>孙继续</t>
  </si>
  <si>
    <t>孙德秀</t>
  </si>
  <si>
    <t>阮凤兰</t>
  </si>
  <si>
    <t>刘士良</t>
  </si>
  <si>
    <t>韩秀成</t>
  </si>
  <si>
    <t>孙继贵</t>
  </si>
  <si>
    <t>孙继刚</t>
  </si>
  <si>
    <t>孙继忠</t>
  </si>
  <si>
    <t>李如广</t>
  </si>
  <si>
    <t>孙继灯</t>
  </si>
  <si>
    <t>孙继英</t>
  </si>
  <si>
    <t>孙德跃</t>
  </si>
  <si>
    <t>高二松</t>
  </si>
  <si>
    <t>孙继军</t>
  </si>
  <si>
    <t>陈立堂</t>
  </si>
  <si>
    <t>孙德良</t>
  </si>
  <si>
    <t>孙德昌</t>
  </si>
  <si>
    <t>孙继良</t>
  </si>
  <si>
    <t>陈兰英</t>
  </si>
  <si>
    <t>孙德周</t>
  </si>
  <si>
    <t>孙德政</t>
  </si>
  <si>
    <t>孙德奎</t>
  </si>
  <si>
    <t>尹新雷</t>
  </si>
  <si>
    <t>张立新</t>
  </si>
  <si>
    <t>张立和</t>
  </si>
  <si>
    <t>张立巧</t>
  </si>
  <si>
    <t>张立席</t>
  </si>
  <si>
    <t>张立柏</t>
  </si>
  <si>
    <t>张立朋</t>
  </si>
  <si>
    <t>叶素红</t>
  </si>
  <si>
    <t>张立怀</t>
  </si>
  <si>
    <t>张立飞</t>
  </si>
  <si>
    <t>叶元忠</t>
  </si>
  <si>
    <t>张玉快</t>
  </si>
  <si>
    <t>张德利</t>
  </si>
  <si>
    <t>叶刚飞</t>
  </si>
  <si>
    <t>张立团</t>
  </si>
  <si>
    <t>黄建献</t>
  </si>
  <si>
    <t>张立胡</t>
  </si>
  <si>
    <t>张立为</t>
  </si>
  <si>
    <t>王庆梅</t>
  </si>
  <si>
    <t>张德伍</t>
  </si>
  <si>
    <t>张立进</t>
  </si>
  <si>
    <t>张立现</t>
  </si>
  <si>
    <t>叶刚景</t>
  </si>
  <si>
    <t>郑怀周</t>
  </si>
  <si>
    <t>郑怀云</t>
  </si>
  <si>
    <t>郑长水</t>
  </si>
  <si>
    <t>张立信</t>
  </si>
  <si>
    <t>郑怀动</t>
  </si>
  <si>
    <t>张立伍</t>
  </si>
  <si>
    <t>孙龙</t>
  </si>
  <si>
    <t>张立苗</t>
  </si>
  <si>
    <t>张德让</t>
  </si>
  <si>
    <t>黄维</t>
  </si>
  <si>
    <t>欧素珍</t>
  </si>
  <si>
    <t>董泽江</t>
  </si>
  <si>
    <t>钱友礼</t>
  </si>
  <si>
    <t>张正好</t>
  </si>
  <si>
    <t>陈启军</t>
  </si>
  <si>
    <t>张立发</t>
  </si>
  <si>
    <t>张立祥</t>
  </si>
  <si>
    <t>张玉站</t>
  </si>
  <si>
    <t>张立光</t>
  </si>
  <si>
    <t>张立师</t>
  </si>
  <si>
    <t>叶强忠</t>
  </si>
  <si>
    <t>张玉专</t>
  </si>
  <si>
    <t>张立先</t>
  </si>
  <si>
    <t>孙德美</t>
  </si>
  <si>
    <t>叶刚跃</t>
  </si>
  <si>
    <t>黄建余</t>
  </si>
  <si>
    <t>王庆班</t>
  </si>
  <si>
    <t>李守成</t>
  </si>
  <si>
    <t>乔乐</t>
  </si>
  <si>
    <t>黄培珍</t>
  </si>
  <si>
    <t>孙吉礼</t>
  </si>
  <si>
    <t>黄建康</t>
  </si>
  <si>
    <t>叶刚全</t>
  </si>
  <si>
    <t>张宏秀</t>
  </si>
  <si>
    <t>孙德玉</t>
  </si>
  <si>
    <t>钦祥虎</t>
  </si>
  <si>
    <t>孙德瑞</t>
  </si>
  <si>
    <t>孙茂路</t>
  </si>
  <si>
    <t>李绍江</t>
  </si>
  <si>
    <t>孙善本</t>
  </si>
  <si>
    <t>孙小伟</t>
  </si>
  <si>
    <t>蒋庆法</t>
  </si>
  <si>
    <t>赵荣</t>
  </si>
  <si>
    <t>李玉桥</t>
  </si>
  <si>
    <t>孙茂松</t>
  </si>
  <si>
    <t>赵荣良</t>
  </si>
  <si>
    <t>孙善培</t>
  </si>
  <si>
    <t>李艳双</t>
  </si>
  <si>
    <t>孙德友</t>
  </si>
  <si>
    <t>蒋荣辉</t>
  </si>
  <si>
    <t>蒋荣国</t>
  </si>
  <si>
    <t>周保根</t>
  </si>
  <si>
    <t>孙继奎</t>
  </si>
  <si>
    <t>孙茂汉</t>
  </si>
  <si>
    <t>乔国平</t>
  </si>
  <si>
    <t>叶刚才</t>
  </si>
  <si>
    <t>叶刚保</t>
  </si>
  <si>
    <t>白勺珍</t>
  </si>
  <si>
    <t>周保雷</t>
  </si>
  <si>
    <t>叶刚星</t>
  </si>
  <si>
    <t>王庆龙</t>
  </si>
  <si>
    <t>董有劲</t>
  </si>
  <si>
    <t>陈立文</t>
  </si>
  <si>
    <t>钱飞键</t>
  </si>
  <si>
    <t>彭维进</t>
  </si>
  <si>
    <t>黄培远</t>
  </si>
  <si>
    <t>钱友军</t>
  </si>
  <si>
    <t>陈贺</t>
  </si>
  <si>
    <t>柳如宝</t>
  </si>
  <si>
    <t>张大静</t>
  </si>
  <si>
    <t>刘伟</t>
  </si>
  <si>
    <t>汤秀花</t>
  </si>
  <si>
    <t>董泽爱</t>
  </si>
  <si>
    <t>董小龙</t>
  </si>
  <si>
    <t>张克要</t>
  </si>
  <si>
    <t>董立记</t>
  </si>
  <si>
    <t>叶佳中</t>
  </si>
  <si>
    <t>苏敏</t>
  </si>
  <si>
    <t>董泽常</t>
  </si>
  <si>
    <t>董泽行</t>
  </si>
  <si>
    <t>柳健</t>
  </si>
  <si>
    <t>张华光</t>
  </si>
  <si>
    <t>柳西飞</t>
  </si>
  <si>
    <t>陈敬爱</t>
  </si>
  <si>
    <t>董泽林</t>
  </si>
  <si>
    <t>孙德义</t>
  </si>
  <si>
    <t>柳西玲</t>
  </si>
  <si>
    <t>孙德琴</t>
  </si>
  <si>
    <t>周金鑫</t>
  </si>
  <si>
    <t>董泽好</t>
  </si>
  <si>
    <t>董泽恩</t>
  </si>
  <si>
    <t>陈艳</t>
  </si>
  <si>
    <t>孙明主</t>
  </si>
  <si>
    <t>孙德成</t>
  </si>
  <si>
    <t>孙继杰</t>
  </si>
  <si>
    <t>孙德云</t>
  </si>
  <si>
    <t>孙继飞</t>
  </si>
  <si>
    <t>孙德明</t>
  </si>
  <si>
    <t>苏德梅</t>
  </si>
  <si>
    <t>孙德光</t>
  </si>
  <si>
    <t>王庆红</t>
  </si>
  <si>
    <t>孙茂宽</t>
  </si>
  <si>
    <t>孙德贺</t>
  </si>
  <si>
    <t>孙友面</t>
  </si>
  <si>
    <t>王素梅</t>
  </si>
  <si>
    <t>叶彩虹</t>
  </si>
  <si>
    <t>孙友潘</t>
  </si>
  <si>
    <t>孙德民</t>
  </si>
  <si>
    <t>蔡素芹</t>
  </si>
  <si>
    <t>孙茂岗</t>
  </si>
  <si>
    <t>孙德志（大）</t>
  </si>
  <si>
    <t>孙德才</t>
  </si>
  <si>
    <t>孙继双</t>
  </si>
  <si>
    <t>高成达</t>
  </si>
  <si>
    <t>孙德考</t>
  </si>
  <si>
    <t>孙茂章</t>
  </si>
  <si>
    <t>孙德志（小）</t>
  </si>
  <si>
    <t>孙德永</t>
  </si>
  <si>
    <t>孙标</t>
  </si>
  <si>
    <t>孙友磊</t>
  </si>
  <si>
    <t>孙茂文</t>
  </si>
  <si>
    <t>孙继利</t>
  </si>
  <si>
    <t>孙仁清</t>
  </si>
  <si>
    <t>孙茂杨</t>
  </si>
  <si>
    <t>孙仁好</t>
  </si>
  <si>
    <t>孙德洋</t>
  </si>
  <si>
    <t>董新</t>
  </si>
  <si>
    <t>孙茂四</t>
  </si>
  <si>
    <t>王成虎</t>
  </si>
  <si>
    <t>刘长亮</t>
  </si>
  <si>
    <t>刘长叶</t>
  </si>
  <si>
    <t>孙德武</t>
  </si>
  <si>
    <t>杨礼新</t>
  </si>
  <si>
    <t>王成龙</t>
  </si>
  <si>
    <t>唐秀英</t>
  </si>
  <si>
    <t>陈永联</t>
  </si>
  <si>
    <t>五河县2025年中央财政支持农业生产社会化服务项目（第二批）
完成情况及奖补资金明细表（前李）</t>
  </si>
  <si>
    <t>五河县丰穗种养殖家庭农场</t>
  </si>
  <si>
    <t>前李</t>
  </si>
  <si>
    <t>王赵斌</t>
  </si>
  <si>
    <t>杨远战</t>
  </si>
  <si>
    <t>曹兴海</t>
  </si>
  <si>
    <t>甫桂珍</t>
  </si>
  <si>
    <t>杨远祥</t>
  </si>
  <si>
    <t>陈先伍</t>
  </si>
  <si>
    <t>龙艳梅</t>
  </si>
  <si>
    <t>袁光辉</t>
  </si>
  <si>
    <t>沈言平</t>
  </si>
  <si>
    <t>陈先魁</t>
  </si>
  <si>
    <t>丁敬兵</t>
  </si>
  <si>
    <t>彭明记</t>
  </si>
  <si>
    <t>陈先发</t>
  </si>
  <si>
    <t>冯从品</t>
  </si>
  <si>
    <t>张献</t>
  </si>
  <si>
    <t>冯贵利</t>
  </si>
  <si>
    <t>袁庆林</t>
  </si>
  <si>
    <t>杨远超</t>
  </si>
  <si>
    <t>武怀礼</t>
  </si>
  <si>
    <t>冯从卫</t>
  </si>
  <si>
    <t>陈继伟</t>
  </si>
  <si>
    <t>陈发军</t>
  </si>
  <si>
    <t>张绪松</t>
  </si>
  <si>
    <t>杨远红</t>
  </si>
  <si>
    <t>曹现云</t>
  </si>
  <si>
    <t>曹现峰</t>
  </si>
  <si>
    <t>曹小保</t>
  </si>
  <si>
    <t>陈永平</t>
  </si>
  <si>
    <t>陈永生</t>
  </si>
  <si>
    <t>李如才</t>
  </si>
  <si>
    <t>曹龙伟</t>
  </si>
  <si>
    <t>李学文</t>
  </si>
  <si>
    <t>李荣川</t>
  </si>
  <si>
    <t>丁光荣</t>
  </si>
  <si>
    <t>李如水</t>
  </si>
  <si>
    <t>李如海</t>
  </si>
  <si>
    <t>钱友松</t>
  </si>
  <si>
    <t>杨远胜</t>
  </si>
  <si>
    <t>刘汗平</t>
  </si>
  <si>
    <t>丁光恒</t>
  </si>
  <si>
    <t>刘广平</t>
  </si>
  <si>
    <t>刘友谊</t>
  </si>
  <si>
    <t>袁玉军</t>
  </si>
  <si>
    <t>张三好</t>
  </si>
  <si>
    <t>陆开跃</t>
  </si>
  <si>
    <t>张加付</t>
  </si>
  <si>
    <t>陈计付</t>
  </si>
  <si>
    <t>钱友柱</t>
  </si>
  <si>
    <t>袁希祥</t>
  </si>
  <si>
    <t>李如兴</t>
  </si>
  <si>
    <t>张加树</t>
  </si>
  <si>
    <t>钱卫贤</t>
  </si>
  <si>
    <t>盛席梅</t>
  </si>
  <si>
    <t>刘利平</t>
  </si>
  <si>
    <t>刘闯平</t>
  </si>
  <si>
    <t>刘府平</t>
  </si>
  <si>
    <t>刘建平</t>
  </si>
  <si>
    <t>刘学航</t>
  </si>
  <si>
    <t>刘天平</t>
  </si>
  <si>
    <t>刘习平</t>
  </si>
  <si>
    <t>彭贤地</t>
  </si>
  <si>
    <t>丁持英</t>
  </si>
  <si>
    <t>盛思平</t>
  </si>
  <si>
    <t>刘学团</t>
  </si>
  <si>
    <t>彭贤桃</t>
  </si>
  <si>
    <t>刘泗平</t>
  </si>
  <si>
    <t>杨克义</t>
  </si>
  <si>
    <t>刘高平</t>
  </si>
  <si>
    <t>刘学亮</t>
  </si>
  <si>
    <t>刘传队</t>
  </si>
  <si>
    <t>盛夕海</t>
  </si>
  <si>
    <t>刘传海</t>
  </si>
  <si>
    <t>刘传元</t>
  </si>
  <si>
    <t>李如正</t>
  </si>
  <si>
    <t>李如猛</t>
  </si>
  <si>
    <t>刘贤闯</t>
  </si>
  <si>
    <t>袁希斌</t>
  </si>
  <si>
    <t>刘学刚</t>
  </si>
  <si>
    <t>刘学银</t>
  </si>
  <si>
    <t>郭传新</t>
  </si>
  <si>
    <t>刘付平</t>
  </si>
  <si>
    <t>刘贤江</t>
  </si>
  <si>
    <t>刘贤亮</t>
  </si>
  <si>
    <t>刘正平</t>
  </si>
  <si>
    <t>张秀芳</t>
  </si>
  <si>
    <t>刘金钱</t>
  </si>
  <si>
    <t>刘祥平</t>
  </si>
  <si>
    <t>刘贤华</t>
  </si>
  <si>
    <t>刘关平</t>
  </si>
  <si>
    <t>刘齐平</t>
  </si>
  <si>
    <t>刘孝平</t>
  </si>
  <si>
    <t>刘雨平</t>
  </si>
  <si>
    <t>郭佑花</t>
  </si>
  <si>
    <t>荣在侠</t>
  </si>
  <si>
    <t>彭从领</t>
  </si>
  <si>
    <t>盛夕河</t>
  </si>
  <si>
    <t>盛思启</t>
  </si>
  <si>
    <t>盛思林</t>
  </si>
  <si>
    <t>杨克利</t>
  </si>
  <si>
    <t>刘传永</t>
  </si>
  <si>
    <t>刘贤辉</t>
  </si>
  <si>
    <t>彭贤进</t>
  </si>
  <si>
    <t>李如叶</t>
  </si>
  <si>
    <t>李如江</t>
  </si>
  <si>
    <t>刘生平</t>
  </si>
  <si>
    <t>刘梦童</t>
  </si>
  <si>
    <t>彭贤会</t>
  </si>
  <si>
    <t>五河县2025年中央财政支持农业生产社会化服务项目（第二批）
完成情况及奖补资金明细表（双庙）</t>
  </si>
  <si>
    <t>王汉卫</t>
  </si>
  <si>
    <t>白玉海</t>
  </si>
  <si>
    <t>双庙村双西</t>
  </si>
  <si>
    <t>彭长利</t>
  </si>
  <si>
    <t>双庙村彭庄</t>
  </si>
  <si>
    <t>董增年</t>
  </si>
  <si>
    <t>双庙村双南</t>
  </si>
  <si>
    <t>杨士杭</t>
  </si>
  <si>
    <t>双庙村代洼</t>
  </si>
  <si>
    <t>李春海</t>
  </si>
  <si>
    <t>张发永</t>
  </si>
  <si>
    <t>董守侠</t>
  </si>
  <si>
    <t>白国江</t>
  </si>
  <si>
    <t>陈光志</t>
  </si>
  <si>
    <t>双庙村南陈</t>
  </si>
  <si>
    <t>王汉成</t>
  </si>
  <si>
    <t>双庙村中庙</t>
  </si>
  <si>
    <t>双庙村双北</t>
  </si>
  <si>
    <t>彭明杰</t>
  </si>
  <si>
    <t>杨光</t>
  </si>
  <si>
    <t>杨武棉</t>
  </si>
  <si>
    <t>董增寿</t>
  </si>
  <si>
    <t>凌应保</t>
  </si>
  <si>
    <t>双庙村双东</t>
  </si>
  <si>
    <t>李春江</t>
  </si>
  <si>
    <t>王德斌</t>
  </si>
  <si>
    <t>欧开武</t>
  </si>
  <si>
    <t>高奇</t>
  </si>
  <si>
    <t>王广江</t>
  </si>
  <si>
    <t>五河县2025年中央财政支持农业生产社会化服务项目（第二批）
完成情况及奖补资金明细表（单滩）</t>
  </si>
  <si>
    <t>蒋业寒</t>
  </si>
  <si>
    <t>蒋业团</t>
  </si>
  <si>
    <t>蒋护荣</t>
  </si>
  <si>
    <t>郭佑见</t>
  </si>
  <si>
    <t>张武跃</t>
  </si>
  <si>
    <t>陈上户</t>
  </si>
  <si>
    <t>陈敏</t>
  </si>
  <si>
    <t>李登科</t>
  </si>
  <si>
    <t>陈尚升</t>
  </si>
  <si>
    <t>陈上雨</t>
  </si>
  <si>
    <t>陈上荣</t>
  </si>
  <si>
    <t>李雅豪</t>
  </si>
  <si>
    <t>李登知</t>
  </si>
  <si>
    <t>陈荣灼</t>
  </si>
  <si>
    <t>陈上科</t>
  </si>
  <si>
    <t>张武龙</t>
  </si>
  <si>
    <t>张绪成</t>
  </si>
  <si>
    <t>张绪林</t>
  </si>
  <si>
    <t>姚绍介</t>
  </si>
  <si>
    <t>张武志</t>
  </si>
  <si>
    <t>张武周</t>
  </si>
  <si>
    <t>张发光</t>
  </si>
  <si>
    <t>张武董</t>
  </si>
  <si>
    <t>郭见</t>
  </si>
  <si>
    <t>张强</t>
  </si>
  <si>
    <t>张武厚</t>
  </si>
  <si>
    <t>张峰</t>
  </si>
  <si>
    <t>张武现</t>
  </si>
  <si>
    <t>王连帮</t>
  </si>
  <si>
    <t>郭飞</t>
  </si>
  <si>
    <t>徐宏声</t>
  </si>
  <si>
    <t>郭佑达</t>
  </si>
  <si>
    <t>郭传礼</t>
  </si>
  <si>
    <t>张发树</t>
  </si>
  <si>
    <t>郭佑时</t>
  </si>
  <si>
    <t>郭佑强</t>
  </si>
  <si>
    <t>郭传红</t>
  </si>
  <si>
    <t>郭佑奎</t>
  </si>
  <si>
    <t>周翠兰</t>
  </si>
  <si>
    <t>张文强</t>
  </si>
  <si>
    <t>张扬齐</t>
  </si>
  <si>
    <t>蒋叶林</t>
  </si>
  <si>
    <t>张发往</t>
  </si>
  <si>
    <t>张发利</t>
  </si>
  <si>
    <t>张文胜</t>
  </si>
  <si>
    <t>荣德往</t>
  </si>
  <si>
    <t>张文社</t>
  </si>
  <si>
    <t>张扬品</t>
  </si>
  <si>
    <t>张绪腾</t>
  </si>
  <si>
    <t>张武功</t>
  </si>
  <si>
    <t>张武英</t>
  </si>
  <si>
    <t>张绪恒</t>
  </si>
  <si>
    <t>张文瑞</t>
  </si>
  <si>
    <t>廖永刚</t>
  </si>
  <si>
    <t>张绪启</t>
  </si>
  <si>
    <t>张绪栋</t>
  </si>
  <si>
    <t>张绪威</t>
  </si>
  <si>
    <t>张绪风</t>
  </si>
  <si>
    <t>郭佑常</t>
  </si>
  <si>
    <t>郭传兵</t>
  </si>
  <si>
    <t>訾庆虎</t>
  </si>
  <si>
    <t>蒋汉荣</t>
  </si>
  <si>
    <t>蒋荣站</t>
  </si>
  <si>
    <t>张武营</t>
  </si>
  <si>
    <t>五河县2025年中央财政支持农业生产社会化服务项目（第二批）
完成情况及奖补资金明细表（白墩）</t>
  </si>
  <si>
    <t>王庆忠</t>
  </si>
  <si>
    <t>王健</t>
  </si>
  <si>
    <t>皮元扣</t>
  </si>
  <si>
    <t>王庆好</t>
  </si>
  <si>
    <t>王庆宝</t>
  </si>
  <si>
    <t>王鑫</t>
  </si>
  <si>
    <t>王庆银</t>
  </si>
  <si>
    <t>王威</t>
  </si>
  <si>
    <t>王荣青</t>
  </si>
  <si>
    <t>王荣余</t>
  </si>
  <si>
    <t>王庆雪</t>
  </si>
  <si>
    <t>王庆长</t>
  </si>
  <si>
    <t>王利</t>
  </si>
  <si>
    <t>王庆万</t>
  </si>
  <si>
    <t>王庆跃</t>
  </si>
  <si>
    <t>王庆董</t>
  </si>
  <si>
    <t>王权利</t>
  </si>
  <si>
    <t>刘友进</t>
  </si>
  <si>
    <t>杨修建</t>
  </si>
  <si>
    <t>孙淑梅</t>
  </si>
  <si>
    <t>王权静</t>
  </si>
  <si>
    <t>王玉标</t>
  </si>
  <si>
    <t>王玉贤</t>
  </si>
  <si>
    <t>王庆敏</t>
  </si>
  <si>
    <t>张祖于</t>
  </si>
  <si>
    <t>王加夫</t>
  </si>
  <si>
    <t>王庆明</t>
  </si>
  <si>
    <t>王庆元</t>
  </si>
  <si>
    <t>王荣奎</t>
  </si>
  <si>
    <t>郭传明</t>
  </si>
  <si>
    <t>王庆东</t>
  </si>
  <si>
    <t>王玉凤</t>
  </si>
  <si>
    <t>王玉虎</t>
  </si>
  <si>
    <t>荣加恒</t>
  </si>
  <si>
    <t>荣加利</t>
  </si>
  <si>
    <t>管邦武</t>
  </si>
  <si>
    <t>岳喜亮</t>
  </si>
  <si>
    <t>王小宝</t>
  </si>
  <si>
    <t>张计召</t>
  </si>
  <si>
    <t>郑乃亮</t>
  </si>
  <si>
    <t>白如兵</t>
  </si>
  <si>
    <t>李宗文</t>
  </si>
  <si>
    <t>白善进</t>
  </si>
  <si>
    <t>白善俭</t>
  </si>
  <si>
    <t>陈永锋</t>
  </si>
  <si>
    <t>王贤芝</t>
  </si>
  <si>
    <t>管邦文</t>
  </si>
  <si>
    <t>朱成杰</t>
  </si>
  <si>
    <t>高成东</t>
  </si>
  <si>
    <t>高奎</t>
  </si>
  <si>
    <t>荣加发</t>
  </si>
  <si>
    <t>王光伍</t>
  </si>
  <si>
    <t>张宗怀</t>
  </si>
  <si>
    <t>陈计美</t>
  </si>
  <si>
    <t>王传合</t>
  </si>
  <si>
    <t>王传美</t>
  </si>
  <si>
    <t>王传军</t>
  </si>
  <si>
    <t>杨正响</t>
  </si>
  <si>
    <t>王光好</t>
  </si>
  <si>
    <t>王光平</t>
  </si>
  <si>
    <t>董兴明</t>
  </si>
  <si>
    <t>朱端利</t>
  </si>
  <si>
    <t>白月平</t>
  </si>
  <si>
    <t>董军</t>
  </si>
  <si>
    <t>朱端绿</t>
  </si>
  <si>
    <t>王光元</t>
  </si>
  <si>
    <t>杨正明</t>
  </si>
  <si>
    <t>张萍</t>
  </si>
  <si>
    <t>王荣芝</t>
  </si>
  <si>
    <t>李茂明</t>
  </si>
  <si>
    <t>张明清</t>
  </si>
  <si>
    <t>李茂胜</t>
  </si>
  <si>
    <t>张明华</t>
  </si>
  <si>
    <t>武现辉</t>
  </si>
  <si>
    <t>季万连</t>
  </si>
  <si>
    <t>王进芝</t>
  </si>
  <si>
    <t>季万玉</t>
  </si>
  <si>
    <t>白延兵</t>
  </si>
  <si>
    <t>白善均</t>
  </si>
  <si>
    <t>武虎</t>
  </si>
  <si>
    <t>季万华</t>
  </si>
  <si>
    <t>张永光</t>
  </si>
  <si>
    <t>张永学</t>
  </si>
  <si>
    <t>王光兵</t>
  </si>
  <si>
    <t>王光辉</t>
  </si>
  <si>
    <t>钱友壮</t>
  </si>
  <si>
    <t>钱友宜</t>
  </si>
  <si>
    <t>钱祥贤</t>
  </si>
  <si>
    <t>王庆兵</t>
  </si>
  <si>
    <t>王素芹</t>
  </si>
  <si>
    <t>陈立波</t>
  </si>
  <si>
    <t>王庆虎</t>
  </si>
  <si>
    <t>柳文杰</t>
  </si>
  <si>
    <t>王传华</t>
  </si>
  <si>
    <t>王红军</t>
  </si>
  <si>
    <t>王庆永</t>
  </si>
  <si>
    <t>王庆喜</t>
  </si>
  <si>
    <t>张永好</t>
  </si>
  <si>
    <t>张宗喜</t>
  </si>
  <si>
    <t>张德件</t>
  </si>
  <si>
    <t>张宗红</t>
  </si>
  <si>
    <t>张治德</t>
  </si>
  <si>
    <t>王权好</t>
  </si>
  <si>
    <t>王荣洞</t>
  </si>
  <si>
    <t>王荣华</t>
  </si>
  <si>
    <t>杨宜亮</t>
  </si>
  <si>
    <t>杨修成</t>
  </si>
  <si>
    <t>王仓龙</t>
  </si>
  <si>
    <t>王超</t>
  </si>
  <si>
    <t>王沛</t>
  </si>
  <si>
    <t>王荣光</t>
  </si>
  <si>
    <t>王晓波</t>
  </si>
  <si>
    <t>刘士陆</t>
  </si>
  <si>
    <t>张成奎</t>
  </si>
  <si>
    <t>陈爱红</t>
  </si>
  <si>
    <t>张成路</t>
  </si>
  <si>
    <t>邓传华</t>
  </si>
  <si>
    <t>邓传新</t>
  </si>
  <si>
    <t>张计初</t>
  </si>
  <si>
    <t>张永团</t>
  </si>
  <si>
    <t>张成伟</t>
  </si>
  <si>
    <t>邓传文</t>
  </si>
  <si>
    <t>邓衍学</t>
  </si>
  <si>
    <t>邓鲁</t>
  </si>
  <si>
    <t>张成保</t>
  </si>
  <si>
    <t>邓虎</t>
  </si>
  <si>
    <t>张成美</t>
  </si>
  <si>
    <t>张成远</t>
  </si>
  <si>
    <t>张成超</t>
  </si>
  <si>
    <t>王荣海</t>
  </si>
  <si>
    <t>张成喜</t>
  </si>
  <si>
    <t>张宝</t>
  </si>
  <si>
    <t>张辉</t>
  </si>
  <si>
    <t>张成东</t>
  </si>
  <si>
    <t>张华爱</t>
  </si>
  <si>
    <t>张成号</t>
  </si>
  <si>
    <t>张丽</t>
  </si>
  <si>
    <t>董守红</t>
  </si>
  <si>
    <t>蔡广球</t>
  </si>
  <si>
    <t>邓传伟</t>
  </si>
  <si>
    <t>黄培江</t>
  </si>
  <si>
    <t>黄培海</t>
  </si>
  <si>
    <t>黄培杰</t>
  </si>
  <si>
    <t>黄培林</t>
  </si>
  <si>
    <t>杨宗飞</t>
  </si>
  <si>
    <t>丁丙两</t>
  </si>
  <si>
    <t>王荣辉</t>
  </si>
  <si>
    <t>五河县2025年中央财政支持农业生产社会化服务项目（第二批）
完成情况及奖补资金明细表（聂圩）</t>
  </si>
  <si>
    <t>聂恒尧</t>
  </si>
  <si>
    <t>吴芹</t>
  </si>
  <si>
    <t>许如龙</t>
  </si>
  <si>
    <t>聂恒巧</t>
  </si>
  <si>
    <t>聂先忠</t>
  </si>
  <si>
    <t>刘会平</t>
  </si>
  <si>
    <t>聂守明</t>
  </si>
  <si>
    <t>胡士峰</t>
  </si>
  <si>
    <t>胡士为</t>
  </si>
  <si>
    <t>聂昌武</t>
  </si>
  <si>
    <t>王言怀</t>
  </si>
  <si>
    <t>扈培原</t>
  </si>
  <si>
    <t>袁夕美</t>
  </si>
  <si>
    <t>訾庆长</t>
  </si>
  <si>
    <t>程明</t>
  </si>
  <si>
    <t>张克虎</t>
  </si>
  <si>
    <t>程光辉</t>
  </si>
  <si>
    <t>聂先友</t>
  </si>
  <si>
    <t>刘海平</t>
  </si>
  <si>
    <t>訾庆友</t>
  </si>
  <si>
    <t>程万银</t>
  </si>
  <si>
    <t>聂林昌</t>
  </si>
  <si>
    <t>许宏峰</t>
  </si>
  <si>
    <t>肖正春</t>
  </si>
  <si>
    <t>程光忠</t>
  </si>
  <si>
    <t>张德功</t>
  </si>
  <si>
    <t>肖宗战</t>
  </si>
  <si>
    <t>许如彩</t>
  </si>
  <si>
    <t>沈德国</t>
  </si>
  <si>
    <t>沈德祥</t>
  </si>
  <si>
    <t>訾士明</t>
  </si>
  <si>
    <t>沈八章</t>
  </si>
  <si>
    <t>程万德</t>
  </si>
  <si>
    <t>王恒良</t>
  </si>
  <si>
    <t>訾庆江</t>
  </si>
  <si>
    <t>程万利</t>
  </si>
  <si>
    <t>刘学英</t>
  </si>
  <si>
    <t>訾士亮</t>
  </si>
  <si>
    <t>訾庆龙</t>
  </si>
  <si>
    <t>訾庆章</t>
  </si>
  <si>
    <t>訾庆团</t>
  </si>
  <si>
    <t>訾庆荣</t>
  </si>
  <si>
    <t>冯翠</t>
  </si>
  <si>
    <t>陈永芳</t>
  </si>
  <si>
    <t>谭珍文</t>
  </si>
  <si>
    <t>薛本利</t>
  </si>
  <si>
    <t>冯从友</t>
  </si>
  <si>
    <t>冯贵帅</t>
  </si>
  <si>
    <t>陆其贵</t>
  </si>
  <si>
    <t>邓凡如</t>
  </si>
  <si>
    <t>沈同章</t>
  </si>
  <si>
    <t>许德礼</t>
  </si>
  <si>
    <t>许从好</t>
  </si>
  <si>
    <t>冯从贵</t>
  </si>
  <si>
    <t>沈文刚</t>
  </si>
  <si>
    <t>沈玉章</t>
  </si>
  <si>
    <t>沈德金</t>
  </si>
  <si>
    <t>沈德远</t>
  </si>
  <si>
    <t>沈文光</t>
  </si>
  <si>
    <t>冯明生</t>
  </si>
  <si>
    <t>张绪英</t>
  </si>
  <si>
    <t>沈德点</t>
  </si>
  <si>
    <t>沈德珠</t>
  </si>
  <si>
    <t>五河县2025年中央财政支持农业生产社会化服务项目（第二批）
完成情况及奖补资金明细表（大杨）</t>
  </si>
  <si>
    <t>张宗标</t>
  </si>
  <si>
    <t>董兆辉</t>
  </si>
  <si>
    <t>张宜祥</t>
  </si>
  <si>
    <t>赵如为</t>
  </si>
  <si>
    <t>杨士辉</t>
  </si>
  <si>
    <t>史修建</t>
  </si>
  <si>
    <t>蒋必英</t>
  </si>
  <si>
    <t>张荣光</t>
  </si>
  <si>
    <t>宋怀兵</t>
  </si>
  <si>
    <t>赵仁英</t>
  </si>
  <si>
    <t>孙慕</t>
  </si>
  <si>
    <t>赵大虎</t>
  </si>
  <si>
    <t>杨世韩</t>
  </si>
  <si>
    <t>王玉迎</t>
  </si>
  <si>
    <t>王玉龙</t>
  </si>
  <si>
    <t>杨世刚</t>
  </si>
  <si>
    <t>宋怀来</t>
  </si>
  <si>
    <t>董言明</t>
  </si>
  <si>
    <t>董言辉</t>
  </si>
  <si>
    <t>荣亮亮</t>
  </si>
  <si>
    <t>刘文静</t>
  </si>
  <si>
    <t>宋怀标</t>
  </si>
  <si>
    <t>卓永田</t>
  </si>
  <si>
    <t>周为杰</t>
  </si>
  <si>
    <t>史修海</t>
  </si>
  <si>
    <t>杨守卫</t>
  </si>
  <si>
    <t>宋敏</t>
  </si>
  <si>
    <t>邱一风</t>
  </si>
  <si>
    <t>董丙兰</t>
  </si>
  <si>
    <t>宋怀远</t>
  </si>
  <si>
    <t>宋怀义</t>
  </si>
  <si>
    <t>郑加义</t>
  </si>
  <si>
    <t>刘贤刚</t>
  </si>
  <si>
    <t>宋月雷</t>
  </si>
  <si>
    <t>李向永</t>
  </si>
  <si>
    <t>杨世友</t>
  </si>
  <si>
    <t>郑乃才</t>
  </si>
  <si>
    <t>杨世明</t>
  </si>
  <si>
    <t>李三川</t>
  </si>
  <si>
    <t>五河县2025年中央财政支持农业生产社会化服务项目（第二批）
完成情况及奖补资金明细表（阮圩）</t>
  </si>
  <si>
    <t>石勺秒</t>
  </si>
  <si>
    <t>苏德钱</t>
  </si>
  <si>
    <t>张正兰</t>
  </si>
  <si>
    <t>唐兴洋</t>
  </si>
  <si>
    <t>苏震</t>
  </si>
  <si>
    <t>刘士刚</t>
  </si>
  <si>
    <t>苏德利</t>
  </si>
  <si>
    <t>苏德伟</t>
  </si>
  <si>
    <t>周太好</t>
  </si>
  <si>
    <t>阮创业</t>
  </si>
  <si>
    <t>彭维合</t>
  </si>
  <si>
    <t>杨培报</t>
  </si>
  <si>
    <t>五河县2025年中央财政支持农业生产社会化服务项目（第二批）
完成情况及奖补资金明细表（三周）</t>
  </si>
  <si>
    <t>刘兵兵</t>
  </si>
  <si>
    <t>张克芳</t>
  </si>
  <si>
    <t>周占千</t>
  </si>
  <si>
    <t>周玉飞</t>
  </si>
  <si>
    <t>周占良</t>
  </si>
  <si>
    <t>周金刚</t>
  </si>
  <si>
    <t>周玉维</t>
  </si>
  <si>
    <t>周占好</t>
  </si>
  <si>
    <t>郭佑亮</t>
  </si>
  <si>
    <t>高学贵</t>
  </si>
  <si>
    <t>高成典</t>
  </si>
  <si>
    <t>高学才</t>
  </si>
  <si>
    <t>郭保金</t>
  </si>
  <si>
    <t>高成要</t>
  </si>
  <si>
    <t>高成开</t>
  </si>
  <si>
    <t>高承社</t>
  </si>
  <si>
    <t>周长义</t>
  </si>
  <si>
    <t>周小松</t>
  </si>
  <si>
    <t>冯尚云</t>
  </si>
  <si>
    <t>周长进</t>
  </si>
  <si>
    <t>张克台</t>
  </si>
  <si>
    <t>孙仁伟</t>
  </si>
  <si>
    <t>周长刚</t>
  </si>
  <si>
    <t>周金福</t>
  </si>
  <si>
    <t>周占柱</t>
  </si>
  <si>
    <t>周金好</t>
  </si>
  <si>
    <t>周长柱</t>
  </si>
  <si>
    <t>周金卫</t>
  </si>
  <si>
    <t>周金权</t>
  </si>
  <si>
    <t>周长齐</t>
  </si>
  <si>
    <t>周金士</t>
  </si>
  <si>
    <t>周占东</t>
  </si>
  <si>
    <t>孙仁柱</t>
  </si>
  <si>
    <t>孙有耐</t>
  </si>
  <si>
    <t>周强</t>
  </si>
  <si>
    <t>周长科</t>
  </si>
  <si>
    <t>周帮</t>
  </si>
  <si>
    <t>周占高</t>
  </si>
  <si>
    <t>周飞</t>
  </si>
  <si>
    <t>周金浩</t>
  </si>
  <si>
    <t>周长永</t>
  </si>
  <si>
    <t>周耿</t>
  </si>
  <si>
    <t>周金忠</t>
  </si>
  <si>
    <t>周占照</t>
  </si>
  <si>
    <t>马言光</t>
  </si>
  <si>
    <t>蒋业枝</t>
  </si>
  <si>
    <t>周金良</t>
  </si>
  <si>
    <t>周金桥</t>
  </si>
  <si>
    <t>周长流</t>
  </si>
  <si>
    <t>周长爱</t>
  </si>
  <si>
    <t>周长木</t>
  </si>
  <si>
    <t>周占贵</t>
  </si>
  <si>
    <t>王保平</t>
  </si>
  <si>
    <t>周占稳</t>
  </si>
  <si>
    <t>周建</t>
  </si>
  <si>
    <t>李忠芹</t>
  </si>
  <si>
    <t>周长和</t>
  </si>
  <si>
    <t>周长庄</t>
  </si>
  <si>
    <t>陈加柱</t>
  </si>
  <si>
    <t>周长忍</t>
  </si>
  <si>
    <t>周长佩</t>
  </si>
  <si>
    <t>周德俊</t>
  </si>
  <si>
    <t>訾士梅</t>
  </si>
  <si>
    <t>周杰</t>
  </si>
  <si>
    <t>马立志</t>
  </si>
  <si>
    <t>五河县2025年中央财政支持农业生产社会化服务项目（第二批）
完成情况及奖补资金明细表（西尤）</t>
  </si>
  <si>
    <t>张磊</t>
  </si>
  <si>
    <t>李茂学</t>
  </si>
  <si>
    <t>李凤远</t>
  </si>
  <si>
    <t>李凤魁</t>
  </si>
  <si>
    <t>李凤永</t>
  </si>
  <si>
    <t>张宗柱</t>
  </si>
  <si>
    <t>马信伟</t>
  </si>
  <si>
    <t>徐成</t>
  </si>
  <si>
    <t>李茂法</t>
  </si>
  <si>
    <t>李茂龙</t>
  </si>
  <si>
    <t>严士美</t>
  </si>
  <si>
    <t>张宗跃</t>
  </si>
  <si>
    <t>张凡喜</t>
  </si>
  <si>
    <t>张松</t>
  </si>
  <si>
    <t>张宗云</t>
  </si>
  <si>
    <t>李建</t>
  </si>
  <si>
    <t>李凤杰</t>
  </si>
  <si>
    <t>李凤忠</t>
  </si>
  <si>
    <t>李良</t>
  </si>
  <si>
    <t>李茂军</t>
  </si>
  <si>
    <t>路化军</t>
  </si>
  <si>
    <t>马信林</t>
  </si>
  <si>
    <t>李凤由</t>
  </si>
  <si>
    <t>徐花生</t>
  </si>
  <si>
    <t>张凡树</t>
  </si>
  <si>
    <t>张凡才</t>
  </si>
  <si>
    <t>张凡波</t>
  </si>
  <si>
    <t>张凡亮</t>
  </si>
  <si>
    <t>张凡生</t>
  </si>
  <si>
    <t>张加波</t>
  </si>
  <si>
    <t>严士明</t>
  </si>
  <si>
    <t>钱友光</t>
  </si>
  <si>
    <t>杨远军</t>
  </si>
  <si>
    <t>黄培忠</t>
  </si>
  <si>
    <t>严士林</t>
  </si>
  <si>
    <t>钱士红</t>
  </si>
  <si>
    <t>李守银</t>
  </si>
  <si>
    <t>钱宝玉</t>
  </si>
  <si>
    <t>李凤启</t>
  </si>
  <si>
    <t>五河县2025年中央财政支持农业生产社会化服务项目（第二批）
完成情况及奖补资金明细表（刘蔡）</t>
  </si>
  <si>
    <t>刘畅</t>
  </si>
  <si>
    <t>五河县2025年中央财政支持农业生产社会化服务项目（第二批）
完成情况及奖补资金明细表（张滩）</t>
  </si>
  <si>
    <t>钱士培</t>
  </si>
  <si>
    <t>刘非</t>
  </si>
  <si>
    <t>施学付</t>
  </si>
  <si>
    <t>施学本</t>
  </si>
  <si>
    <t>施学光</t>
  </si>
  <si>
    <t>张祖良</t>
  </si>
  <si>
    <t>张耀忠</t>
  </si>
  <si>
    <t>张耀河</t>
  </si>
  <si>
    <t>张运</t>
  </si>
  <si>
    <t>潘茂乐</t>
  </si>
  <si>
    <t>张耀乐</t>
  </si>
  <si>
    <t>张耀西</t>
  </si>
  <si>
    <t>苏大庆</t>
  </si>
  <si>
    <t>苏宜珍</t>
  </si>
  <si>
    <t>潘道为</t>
  </si>
  <si>
    <t>潘茂利</t>
  </si>
  <si>
    <t>张兆迪</t>
  </si>
  <si>
    <t>尤胜梅</t>
  </si>
  <si>
    <t>张道光</t>
  </si>
  <si>
    <t>潘茂友</t>
  </si>
  <si>
    <t>李建新</t>
  </si>
  <si>
    <t>张道友</t>
  </si>
  <si>
    <t>张祖布</t>
  </si>
  <si>
    <t>蒋业发</t>
  </si>
  <si>
    <t>张祖丰</t>
  </si>
  <si>
    <t>施道青</t>
  </si>
  <si>
    <t>刘绪刚</t>
  </si>
  <si>
    <t>刘绪春</t>
  </si>
  <si>
    <t>五河县2025年中央财政支持农业生产社会化服务项目（第二批）
完成情况及奖补资金明细表（郑庄）</t>
  </si>
  <si>
    <t>乡镇：武桥镇    服务组织：五河县訾湖供销社有限公司    服务环节：小麦耕整播施压五位一体精量播种</t>
  </si>
  <si>
    <t>乔家荣</t>
  </si>
  <si>
    <t>郑庄</t>
  </si>
  <si>
    <t>郑乃友</t>
  </si>
  <si>
    <t>郑乃站</t>
  </si>
  <si>
    <t>郑功文</t>
  </si>
  <si>
    <t>白保城</t>
  </si>
  <si>
    <t>李兴胜</t>
  </si>
  <si>
    <t>李庆杰</t>
  </si>
  <si>
    <t>李胜跃</t>
  </si>
  <si>
    <t>李胜江</t>
  </si>
  <si>
    <t>李胜喜</t>
  </si>
  <si>
    <t>李庆朗</t>
  </si>
  <si>
    <t>李伟</t>
  </si>
  <si>
    <t>李胜为</t>
  </si>
  <si>
    <t>白如飞</t>
  </si>
  <si>
    <t>季治刚</t>
  </si>
  <si>
    <t>李庆敏</t>
  </si>
  <si>
    <t>李圣广</t>
  </si>
  <si>
    <t>邓芹</t>
  </si>
  <si>
    <t>张锦</t>
  </si>
  <si>
    <t>李庆保</t>
  </si>
  <si>
    <t>李庆安</t>
  </si>
  <si>
    <t>张祖华</t>
  </si>
  <si>
    <t>李庆才</t>
  </si>
  <si>
    <t>郑江</t>
  </si>
  <si>
    <t>李庆发</t>
  </si>
  <si>
    <t>李庆双</t>
  </si>
  <si>
    <t>李庆连</t>
  </si>
  <si>
    <t>李庆松</t>
  </si>
  <si>
    <t>白善卞</t>
  </si>
  <si>
    <t>白宝林</t>
  </si>
  <si>
    <t>李庆付</t>
  </si>
  <si>
    <t>郑宜虎</t>
  </si>
  <si>
    <t>郑乃礼</t>
  </si>
  <si>
    <t>李庆远</t>
  </si>
  <si>
    <t>张兰</t>
  </si>
  <si>
    <t>白廷玉</t>
  </si>
  <si>
    <t>白善利</t>
  </si>
  <si>
    <t>潘道侠</t>
  </si>
  <si>
    <t>白廷万</t>
  </si>
  <si>
    <t>五河县2025年中央财政支持农业生产社会化服务项目（第二批）
完成情况及奖补资金明细表（刘马）</t>
  </si>
  <si>
    <t>乡镇：头铺镇    服务组织：五河县訾湖供销社有限公司     服务环节：小麦耕整播施压五位一体精量播种</t>
  </si>
  <si>
    <t>郭启来</t>
  </si>
  <si>
    <t>五河县2025年中央财政支持农业生产社会化服务项目（第二批）
完成情况及奖补资金明细表（淮河）</t>
  </si>
  <si>
    <t>乡镇：沱湖乡    服务组织：五河县訾湖供销社有限公司    服务环节：小麦耕整播施压五位一体精量播种</t>
  </si>
  <si>
    <t>刘继桥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</si>
</sst>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_ "/>
    <numFmt numFmtId="179" formatCode="0.00_);[Red]\(0.00\)"/>
  </numFmts>
  <fonts count="4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rgb="FF333333"/>
      <name val="宋体"/>
      <charset val="134"/>
      <scheme val="minor"/>
    </font>
    <font>
      <b/>
      <sz val="10"/>
      <color rgb="FF333333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rgb="FF333333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6"/>
      <color rgb="FF333333"/>
      <name val="宋体"/>
      <charset val="134"/>
      <scheme val="minor"/>
    </font>
    <font>
      <b/>
      <sz val="16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0"/>
    </font>
    <font>
      <b/>
      <sz val="14"/>
      <color rgb="FF333333"/>
      <name val="方正小标宋简体"/>
      <charset val="134"/>
    </font>
    <font>
      <b/>
      <sz val="10"/>
      <color rgb="FF333333"/>
      <name val="宋体"/>
      <charset val="134"/>
    </font>
    <font>
      <b/>
      <sz val="14"/>
      <color rgb="FF333333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8" applyNumberFormat="0" applyAlignment="0" applyProtection="0">
      <alignment vertical="center"/>
    </xf>
    <xf numFmtId="0" fontId="30" fillId="5" borderId="19" applyNumberFormat="0" applyAlignment="0" applyProtection="0">
      <alignment vertical="center"/>
    </xf>
    <xf numFmtId="0" fontId="31" fillId="5" borderId="18" applyNumberFormat="0" applyAlignment="0" applyProtection="0">
      <alignment vertical="center"/>
    </xf>
    <xf numFmtId="0" fontId="32" fillId="6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0" fontId="15" fillId="0" borderId="0" xfId="0" applyFont="1">
      <alignment vertical="center"/>
    </xf>
    <xf numFmtId="0" fontId="4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6" fontId="17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176" fontId="18" fillId="0" borderId="0" xfId="0" applyNumberFormat="1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176" fontId="19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176" fontId="18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right" vertical="center"/>
    </xf>
    <xf numFmtId="176" fontId="18" fillId="0" borderId="0" xfId="0" applyNumberFormat="1" applyFont="1" applyFill="1" applyAlignment="1">
      <alignment horizontal="right"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176" fontId="18" fillId="0" borderId="4" xfId="0" applyNumberFormat="1" applyFont="1" applyFill="1" applyBorder="1" applyAlignment="1">
      <alignment horizontal="center" vertical="center"/>
    </xf>
    <xf numFmtId="176" fontId="18" fillId="0" borderId="5" xfId="0" applyNumberFormat="1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176" fontId="20" fillId="0" borderId="9" xfId="0" applyNumberFormat="1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76" fontId="18" fillId="0" borderId="5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176" fontId="20" fillId="0" borderId="4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176" fontId="20" fillId="0" borderId="13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17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1E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tyles" Target="styles.xml"/><Relationship Id="rId25" Type="http://schemas.openxmlformats.org/officeDocument/2006/relationships/sheetMetadata" Target="metadata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3"/>
  <sheetViews>
    <sheetView tabSelected="1" workbookViewId="0">
      <selection activeCell="D27" sqref="D27"/>
    </sheetView>
  </sheetViews>
  <sheetFormatPr defaultColWidth="9" defaultRowHeight="13.5"/>
  <cols>
    <col min="1" max="1" width="3.48333333333333" customWidth="1"/>
    <col min="2" max="2" width="5.00833333333333" customWidth="1"/>
    <col min="3" max="3" width="6.50833333333333" customWidth="1"/>
    <col min="4" max="4" width="22.525" customWidth="1"/>
    <col min="5" max="5" width="8.25" customWidth="1"/>
    <col min="6" max="6" width="8.125" customWidth="1"/>
    <col min="7" max="7" width="10.125"/>
    <col min="8" max="8" width="4.75" customWidth="1"/>
    <col min="9" max="10" width="8" customWidth="1"/>
    <col min="11" max="11" width="9.25"/>
    <col min="12" max="12" width="5.25" customWidth="1"/>
    <col min="13" max="13" width="7.75" customWidth="1"/>
    <col min="14" max="14" width="8" customWidth="1"/>
    <col min="15" max="15" width="10.125"/>
    <col min="16" max="16" width="8.875" customWidth="1"/>
    <col min="17" max="17" width="9.625" customWidth="1"/>
  </cols>
  <sheetData>
    <row r="1" s="65" customFormat="1" ht="27" customHeight="1" spans="1:26 16374:16378">
      <c r="A1" s="66" t="s">
        <v>0</v>
      </c>
      <c r="B1" s="66"/>
      <c r="C1" s="66"/>
      <c r="D1" s="66"/>
      <c r="E1" s="66"/>
      <c r="F1" s="66"/>
      <c r="G1" s="67"/>
      <c r="H1" s="66"/>
      <c r="I1" s="66"/>
      <c r="J1" s="66"/>
      <c r="K1" s="67"/>
      <c r="L1" s="66"/>
      <c r="M1" s="66"/>
      <c r="N1" s="66"/>
      <c r="O1" s="67"/>
      <c r="P1" s="66"/>
      <c r="Q1" s="67"/>
      <c r="XET1" s="68"/>
      <c r="XEU1" s="68"/>
      <c r="XEV1" s="68"/>
      <c r="XEW1" s="68"/>
      <c r="XEX1" s="68"/>
    </row>
    <row r="2" s="65" customFormat="1" ht="17" customHeight="1" spans="1:26 16374:16378">
      <c r="A2" s="69" t="s">
        <v>1</v>
      </c>
      <c r="B2" s="69"/>
      <c r="C2" s="69"/>
      <c r="D2" s="69"/>
      <c r="E2" s="69"/>
      <c r="F2" s="69"/>
      <c r="G2" s="70"/>
      <c r="H2" s="69"/>
      <c r="I2" s="69"/>
      <c r="J2" s="71"/>
      <c r="K2" s="72"/>
      <c r="L2" s="73"/>
      <c r="M2" s="73"/>
      <c r="N2" s="73"/>
      <c r="O2" s="74"/>
      <c r="P2" s="75" t="s">
        <v>2</v>
      </c>
      <c r="Q2" s="76"/>
      <c r="XET2" s="68"/>
      <c r="XEU2" s="68"/>
      <c r="XEV2" s="68"/>
      <c r="XEW2" s="68"/>
      <c r="XEX2" s="68"/>
    </row>
    <row r="3" s="65" customFormat="1" ht="17" customHeight="1" spans="1:26 16374:16378">
      <c r="A3" s="77" t="s">
        <v>3</v>
      </c>
      <c r="B3" s="77" t="s">
        <v>4</v>
      </c>
      <c r="C3" s="78" t="s">
        <v>5</v>
      </c>
      <c r="D3" s="79" t="s">
        <v>6</v>
      </c>
      <c r="E3" s="80" t="s">
        <v>7</v>
      </c>
      <c r="F3" s="80"/>
      <c r="G3" s="81"/>
      <c r="H3" s="80"/>
      <c r="I3" s="80"/>
      <c r="J3" s="80"/>
      <c r="K3" s="81"/>
      <c r="L3" s="80"/>
      <c r="M3" s="80"/>
      <c r="N3" s="80"/>
      <c r="O3" s="82"/>
      <c r="P3" s="83" t="s">
        <v>8</v>
      </c>
      <c r="Q3" s="84"/>
      <c r="XET3" s="68"/>
      <c r="XEU3" s="68"/>
      <c r="XEV3" s="68"/>
      <c r="XEW3" s="68"/>
      <c r="XEX3" s="68"/>
    </row>
    <row r="4" s="65" customFormat="1" ht="17" customHeight="1" spans="1:26 16374:16378">
      <c r="A4" s="85"/>
      <c r="B4" s="85"/>
      <c r="C4" s="86"/>
      <c r="D4" s="79"/>
      <c r="E4" s="87" t="s">
        <v>9</v>
      </c>
      <c r="F4" s="88"/>
      <c r="G4" s="89"/>
      <c r="H4" s="90" t="s">
        <v>10</v>
      </c>
      <c r="I4" s="90"/>
      <c r="J4" s="90"/>
      <c r="K4" s="91"/>
      <c r="L4" s="92" t="s">
        <v>11</v>
      </c>
      <c r="M4" s="92"/>
      <c r="N4" s="92"/>
      <c r="O4" s="93"/>
      <c r="P4" s="94"/>
      <c r="Q4" s="95"/>
    </row>
    <row r="5" s="65" customFormat="1" ht="42" customHeight="1" spans="1:26 16374:16378">
      <c r="A5" s="96"/>
      <c r="B5" s="96"/>
      <c r="C5" s="97"/>
      <c r="D5" s="79"/>
      <c r="E5" s="92" t="s">
        <v>12</v>
      </c>
      <c r="F5" s="98" t="s">
        <v>13</v>
      </c>
      <c r="G5" s="99" t="s">
        <v>14</v>
      </c>
      <c r="H5" s="100" t="s">
        <v>15</v>
      </c>
      <c r="I5" s="92" t="s">
        <v>12</v>
      </c>
      <c r="J5" s="98" t="s">
        <v>13</v>
      </c>
      <c r="K5" s="99" t="s">
        <v>14</v>
      </c>
      <c r="L5" s="79" t="s">
        <v>16</v>
      </c>
      <c r="M5" s="92" t="s">
        <v>17</v>
      </c>
      <c r="N5" s="98" t="s">
        <v>13</v>
      </c>
      <c r="O5" s="99" t="s">
        <v>14</v>
      </c>
      <c r="P5" s="92" t="s">
        <v>18</v>
      </c>
      <c r="Q5" s="99" t="s">
        <v>14</v>
      </c>
    </row>
    <row r="6" s="65" customFormat="1" ht="17" customHeight="1" spans="1:26 16374:16378">
      <c r="A6" s="48">
        <v>1</v>
      </c>
      <c r="B6" s="101" t="s">
        <v>19</v>
      </c>
      <c r="C6" s="12" t="s">
        <v>20</v>
      </c>
      <c r="D6" s="48" t="s">
        <v>21</v>
      </c>
      <c r="E6" s="102">
        <f t="shared" ref="E6:E19" si="0">P6</f>
        <v>946.48</v>
      </c>
      <c r="F6" s="103">
        <v>10.8</v>
      </c>
      <c r="G6" s="104">
        <f t="shared" ref="G6:G21" si="1">E6*F6</f>
        <v>10221.984</v>
      </c>
      <c r="H6" s="48">
        <v>1</v>
      </c>
      <c r="I6" s="11">
        <v>500</v>
      </c>
      <c r="J6" s="103">
        <v>10.8</v>
      </c>
      <c r="K6" s="105">
        <f t="shared" ref="K6:K22" si="2">I6*J6</f>
        <v>5400</v>
      </c>
      <c r="L6" s="106">
        <v>55</v>
      </c>
      <c r="M6" s="30">
        <v>446.48</v>
      </c>
      <c r="N6" s="102">
        <v>16.2</v>
      </c>
      <c r="O6" s="105">
        <f t="shared" ref="O6:O20" si="3">M6*N6</f>
        <v>7232.976</v>
      </c>
      <c r="P6" s="102">
        <f t="shared" ref="P6:P20" si="4">I6+M6</f>
        <v>946.48</v>
      </c>
      <c r="Q6" s="105">
        <f t="shared" ref="Q6:Q22" si="5">G6+K6+O6</f>
        <v>22854.96</v>
      </c>
    </row>
    <row r="7" s="65" customFormat="1" ht="17" customHeight="1" spans="1:26 16374:16378">
      <c r="A7" s="101">
        <v>2</v>
      </c>
      <c r="B7" s="107"/>
      <c r="C7" s="13" t="s">
        <v>22</v>
      </c>
      <c r="D7" s="48" t="s">
        <v>21</v>
      </c>
      <c r="E7" s="102">
        <f t="shared" si="0"/>
        <v>604.47</v>
      </c>
      <c r="F7" s="103">
        <v>10.8</v>
      </c>
      <c r="G7" s="104">
        <f t="shared" si="1"/>
        <v>6528.276</v>
      </c>
      <c r="H7" s="108">
        <v>0</v>
      </c>
      <c r="I7" s="108">
        <v>0</v>
      </c>
      <c r="J7" s="103">
        <v>0</v>
      </c>
      <c r="K7" s="105">
        <f t="shared" si="2"/>
        <v>0</v>
      </c>
      <c r="L7" s="109">
        <v>71</v>
      </c>
      <c r="M7" s="110">
        <v>604.47</v>
      </c>
      <c r="N7" s="102">
        <v>16.2</v>
      </c>
      <c r="O7" s="105">
        <f t="shared" si="3"/>
        <v>9792.414</v>
      </c>
      <c r="P7" s="102">
        <f t="shared" si="4"/>
        <v>604.47</v>
      </c>
      <c r="Q7" s="105">
        <f t="shared" si="5"/>
        <v>16320.69</v>
      </c>
    </row>
    <row r="8" s="65" customFormat="1" ht="17" customHeight="1" spans="1:26 16374:16378">
      <c r="A8" s="101">
        <v>3</v>
      </c>
      <c r="B8" s="107"/>
      <c r="C8" s="13" t="s">
        <v>23</v>
      </c>
      <c r="D8" s="48" t="s">
        <v>21</v>
      </c>
      <c r="E8" s="102">
        <f t="shared" si="0"/>
        <v>2186.16</v>
      </c>
      <c r="F8" s="103">
        <v>10.8</v>
      </c>
      <c r="G8" s="104">
        <f t="shared" si="1"/>
        <v>23610.528</v>
      </c>
      <c r="H8" s="108">
        <v>0</v>
      </c>
      <c r="I8" s="108">
        <v>0</v>
      </c>
      <c r="J8" s="103">
        <v>0</v>
      </c>
      <c r="K8" s="105">
        <f t="shared" si="2"/>
        <v>0</v>
      </c>
      <c r="L8" s="106">
        <v>198</v>
      </c>
      <c r="M8" s="111">
        <v>2186.16</v>
      </c>
      <c r="N8" s="102">
        <v>16.2</v>
      </c>
      <c r="O8" s="105">
        <f t="shared" si="3"/>
        <v>35415.792</v>
      </c>
      <c r="P8" s="102">
        <f t="shared" si="4"/>
        <v>2186.16</v>
      </c>
      <c r="Q8" s="105">
        <f t="shared" si="5"/>
        <v>59026.32</v>
      </c>
    </row>
    <row r="9" s="65" customFormat="1" ht="17" customHeight="1" spans="1:26 16374:16378">
      <c r="A9" s="48">
        <v>4</v>
      </c>
      <c r="B9" s="107"/>
      <c r="C9" s="12" t="s">
        <v>24</v>
      </c>
      <c r="D9" s="48" t="s">
        <v>21</v>
      </c>
      <c r="E9" s="102">
        <f t="shared" si="0"/>
        <v>1779.03</v>
      </c>
      <c r="F9" s="103">
        <v>10.8</v>
      </c>
      <c r="G9" s="104">
        <f t="shared" si="1"/>
        <v>19213.524</v>
      </c>
      <c r="H9" s="48">
        <v>1</v>
      </c>
      <c r="I9" s="103">
        <v>980</v>
      </c>
      <c r="J9" s="103">
        <v>10.8</v>
      </c>
      <c r="K9" s="105">
        <f t="shared" si="2"/>
        <v>10584</v>
      </c>
      <c r="L9" s="106">
        <v>106</v>
      </c>
      <c r="M9" s="112">
        <v>799.03</v>
      </c>
      <c r="N9" s="102">
        <v>16.2</v>
      </c>
      <c r="O9" s="105">
        <f t="shared" si="3"/>
        <v>12944.286</v>
      </c>
      <c r="P9" s="102">
        <f t="shared" si="4"/>
        <v>1779.03</v>
      </c>
      <c r="Q9" s="105">
        <f t="shared" si="5"/>
        <v>42741.81</v>
      </c>
      <c r="T9" s="113"/>
      <c r="U9" s="113"/>
      <c r="V9" s="113"/>
      <c r="W9" s="113"/>
      <c r="X9" s="113"/>
      <c r="Y9" s="113"/>
      <c r="Z9" s="113"/>
    </row>
    <row r="10" s="65" customFormat="1" ht="17" customHeight="1" spans="1:26 16374:16378">
      <c r="A10" s="101">
        <v>5</v>
      </c>
      <c r="B10" s="107"/>
      <c r="C10" s="13" t="s">
        <v>25</v>
      </c>
      <c r="D10" s="48" t="s">
        <v>21</v>
      </c>
      <c r="E10" s="102">
        <f t="shared" si="0"/>
        <v>109.99</v>
      </c>
      <c r="F10" s="103">
        <v>10.8</v>
      </c>
      <c r="G10" s="104">
        <f t="shared" si="1"/>
        <v>1187.892</v>
      </c>
      <c r="H10" s="108">
        <v>0</v>
      </c>
      <c r="I10" s="108">
        <v>0</v>
      </c>
      <c r="J10" s="103">
        <v>0</v>
      </c>
      <c r="K10" s="105">
        <f t="shared" si="2"/>
        <v>0</v>
      </c>
      <c r="L10" s="106">
        <v>22</v>
      </c>
      <c r="M10" s="111">
        <v>109.99</v>
      </c>
      <c r="N10" s="102">
        <v>16.2</v>
      </c>
      <c r="O10" s="105">
        <f t="shared" si="3"/>
        <v>1781.838</v>
      </c>
      <c r="P10" s="102">
        <f t="shared" si="4"/>
        <v>109.99</v>
      </c>
      <c r="Q10" s="105">
        <f t="shared" si="5"/>
        <v>2969.73</v>
      </c>
      <c r="T10" s="113"/>
      <c r="U10" s="114"/>
      <c r="V10" s="114"/>
      <c r="W10" s="114"/>
      <c r="X10" s="114"/>
      <c r="Y10" s="115"/>
      <c r="Z10" s="113"/>
    </row>
    <row r="11" s="65" customFormat="1" ht="17" customHeight="1" spans="1:26 16374:16378">
      <c r="A11" s="48">
        <v>6</v>
      </c>
      <c r="B11" s="107"/>
      <c r="C11" s="12" t="s">
        <v>26</v>
      </c>
      <c r="D11" s="48" t="s">
        <v>21</v>
      </c>
      <c r="E11" s="102">
        <f t="shared" si="0"/>
        <v>598.03</v>
      </c>
      <c r="F11" s="103">
        <v>10.8</v>
      </c>
      <c r="G11" s="104">
        <f t="shared" si="1"/>
        <v>6458.724</v>
      </c>
      <c r="H11" s="108">
        <v>0</v>
      </c>
      <c r="I11" s="108">
        <v>0</v>
      </c>
      <c r="J11" s="103">
        <v>0</v>
      </c>
      <c r="K11" s="105">
        <f t="shared" si="2"/>
        <v>0</v>
      </c>
      <c r="L11" s="106">
        <v>64</v>
      </c>
      <c r="M11" s="111">
        <v>598.03</v>
      </c>
      <c r="N11" s="102">
        <v>16.2</v>
      </c>
      <c r="O11" s="105">
        <f t="shared" si="3"/>
        <v>9688.086</v>
      </c>
      <c r="P11" s="102">
        <f t="shared" si="4"/>
        <v>598.03</v>
      </c>
      <c r="Q11" s="105">
        <f t="shared" si="5"/>
        <v>16146.81</v>
      </c>
      <c r="T11" s="113"/>
      <c r="U11" s="114"/>
      <c r="V11" s="114"/>
      <c r="W11" s="114"/>
      <c r="X11" s="114"/>
      <c r="Y11" s="115"/>
      <c r="Z11" s="113"/>
    </row>
    <row r="12" s="65" customFormat="1" ht="17" customHeight="1" spans="1:26 16374:16378">
      <c r="A12" s="101">
        <v>7</v>
      </c>
      <c r="B12" s="107"/>
      <c r="C12" s="13" t="s">
        <v>27</v>
      </c>
      <c r="D12" s="48" t="s">
        <v>21</v>
      </c>
      <c r="E12" s="102">
        <f t="shared" si="0"/>
        <v>1935.53</v>
      </c>
      <c r="F12" s="103">
        <v>10.8</v>
      </c>
      <c r="G12" s="104">
        <f t="shared" si="1"/>
        <v>20903.724</v>
      </c>
      <c r="H12" s="108">
        <v>0</v>
      </c>
      <c r="I12" s="108">
        <v>0</v>
      </c>
      <c r="J12" s="103">
        <v>0</v>
      </c>
      <c r="K12" s="105">
        <f t="shared" si="2"/>
        <v>0</v>
      </c>
      <c r="L12" s="106">
        <v>151</v>
      </c>
      <c r="M12" s="111">
        <v>1935.53</v>
      </c>
      <c r="N12" s="102">
        <v>16.2</v>
      </c>
      <c r="O12" s="105">
        <f t="shared" si="3"/>
        <v>31355.586</v>
      </c>
      <c r="P12" s="102">
        <f t="shared" si="4"/>
        <v>1935.53</v>
      </c>
      <c r="Q12" s="105">
        <f t="shared" si="5"/>
        <v>52259.31</v>
      </c>
      <c r="T12" s="113"/>
      <c r="U12" s="114"/>
      <c r="V12" s="114"/>
      <c r="W12" s="114"/>
      <c r="X12" s="114"/>
      <c r="Y12" s="115"/>
      <c r="Z12" s="113"/>
    </row>
    <row r="13" s="65" customFormat="1" ht="17" customHeight="1" spans="1:26 16374:16378">
      <c r="A13" s="101">
        <v>8</v>
      </c>
      <c r="B13" s="107"/>
      <c r="C13" s="13" t="s">
        <v>28</v>
      </c>
      <c r="D13" s="48" t="s">
        <v>21</v>
      </c>
      <c r="E13" s="102">
        <f t="shared" si="0"/>
        <v>542.06</v>
      </c>
      <c r="F13" s="103">
        <v>10.8</v>
      </c>
      <c r="G13" s="104">
        <f t="shared" si="1"/>
        <v>5854.248</v>
      </c>
      <c r="H13" s="108">
        <v>0</v>
      </c>
      <c r="I13" s="108">
        <v>0</v>
      </c>
      <c r="J13" s="103">
        <v>0</v>
      </c>
      <c r="K13" s="105">
        <f t="shared" si="2"/>
        <v>0</v>
      </c>
      <c r="L13" s="106">
        <v>63</v>
      </c>
      <c r="M13" s="111">
        <v>542.06</v>
      </c>
      <c r="N13" s="102">
        <v>16.2</v>
      </c>
      <c r="O13" s="105">
        <f t="shared" si="3"/>
        <v>8781.372</v>
      </c>
      <c r="P13" s="102">
        <f t="shared" si="4"/>
        <v>542.06</v>
      </c>
      <c r="Q13" s="105">
        <f t="shared" si="5"/>
        <v>14635.62</v>
      </c>
      <c r="T13" s="113"/>
      <c r="U13" s="114"/>
      <c r="V13" s="114"/>
      <c r="W13" s="114"/>
      <c r="X13" s="114"/>
      <c r="Y13" s="115"/>
      <c r="Z13" s="113"/>
    </row>
    <row r="14" s="65" customFormat="1" ht="17" customHeight="1" spans="1:26 16374:16378">
      <c r="A14" s="101">
        <v>9</v>
      </c>
      <c r="B14" s="107"/>
      <c r="C14" s="13" t="s">
        <v>29</v>
      </c>
      <c r="D14" s="48" t="s">
        <v>21</v>
      </c>
      <c r="E14" s="102">
        <f t="shared" si="0"/>
        <v>266.66</v>
      </c>
      <c r="F14" s="103">
        <v>10.8</v>
      </c>
      <c r="G14" s="104">
        <f t="shared" si="1"/>
        <v>2879.928</v>
      </c>
      <c r="H14" s="108">
        <v>0</v>
      </c>
      <c r="I14" s="108">
        <v>0</v>
      </c>
      <c r="J14" s="103">
        <v>0</v>
      </c>
      <c r="K14" s="105">
        <f t="shared" si="2"/>
        <v>0</v>
      </c>
      <c r="L14" s="106">
        <v>39</v>
      </c>
      <c r="M14" s="111">
        <v>266.66</v>
      </c>
      <c r="N14" s="102">
        <v>16.2</v>
      </c>
      <c r="O14" s="105">
        <f t="shared" si="3"/>
        <v>4319.892</v>
      </c>
      <c r="P14" s="102">
        <f t="shared" si="4"/>
        <v>266.66</v>
      </c>
      <c r="Q14" s="105">
        <f t="shared" si="5"/>
        <v>7199.82</v>
      </c>
      <c r="T14" s="113"/>
      <c r="U14" s="114"/>
      <c r="V14" s="114"/>
      <c r="W14" s="114"/>
      <c r="X14" s="114"/>
      <c r="Y14" s="115"/>
      <c r="Z14" s="113"/>
    </row>
    <row r="15" s="65" customFormat="1" ht="17" customHeight="1" spans="1:26 16374:16378">
      <c r="A15" s="48">
        <v>10</v>
      </c>
      <c r="B15" s="107"/>
      <c r="C15" s="12" t="s">
        <v>30</v>
      </c>
      <c r="D15" s="48" t="s">
        <v>21</v>
      </c>
      <c r="E15" s="102">
        <f t="shared" si="0"/>
        <v>96.22</v>
      </c>
      <c r="F15" s="103">
        <v>10.8</v>
      </c>
      <c r="G15" s="104">
        <f t="shared" si="1"/>
        <v>1039.176</v>
      </c>
      <c r="H15" s="108">
        <v>0</v>
      </c>
      <c r="I15" s="108">
        <v>0</v>
      </c>
      <c r="J15" s="103">
        <v>0</v>
      </c>
      <c r="K15" s="105">
        <f t="shared" si="2"/>
        <v>0</v>
      </c>
      <c r="L15" s="106">
        <v>12</v>
      </c>
      <c r="M15" s="111">
        <v>96.22</v>
      </c>
      <c r="N15" s="102">
        <v>16.2</v>
      </c>
      <c r="O15" s="105">
        <f t="shared" si="3"/>
        <v>1558.764</v>
      </c>
      <c r="P15" s="102">
        <f t="shared" si="4"/>
        <v>96.22</v>
      </c>
      <c r="Q15" s="105">
        <f t="shared" si="5"/>
        <v>2597.94</v>
      </c>
      <c r="T15" s="113"/>
      <c r="U15" s="114"/>
      <c r="V15" s="114"/>
      <c r="W15" s="114"/>
      <c r="X15" s="114"/>
      <c r="Y15" s="115"/>
      <c r="Z15" s="113"/>
    </row>
    <row r="16" s="65" customFormat="1" ht="17" customHeight="1" spans="1:26 16374:16378">
      <c r="A16" s="48">
        <v>11</v>
      </c>
      <c r="B16" s="107"/>
      <c r="C16" s="12" t="s">
        <v>31</v>
      </c>
      <c r="D16" s="48" t="s">
        <v>21</v>
      </c>
      <c r="E16" s="102">
        <f t="shared" si="0"/>
        <v>1184.62</v>
      </c>
      <c r="F16" s="103">
        <v>10.8</v>
      </c>
      <c r="G16" s="104">
        <f t="shared" si="1"/>
        <v>12793.896</v>
      </c>
      <c r="H16" s="48">
        <v>1</v>
      </c>
      <c r="I16" s="48">
        <v>738.68</v>
      </c>
      <c r="J16" s="103">
        <v>10.8</v>
      </c>
      <c r="K16" s="105">
        <f t="shared" si="2"/>
        <v>7977.744</v>
      </c>
      <c r="L16" s="106">
        <v>67</v>
      </c>
      <c r="M16" s="111">
        <v>445.94</v>
      </c>
      <c r="N16" s="102">
        <v>16.2</v>
      </c>
      <c r="O16" s="105">
        <f t="shared" si="3"/>
        <v>7224.228</v>
      </c>
      <c r="P16" s="102">
        <f t="shared" si="4"/>
        <v>1184.62</v>
      </c>
      <c r="Q16" s="105">
        <f t="shared" si="5"/>
        <v>27995.868</v>
      </c>
      <c r="T16" s="113"/>
      <c r="U16" s="114"/>
      <c r="V16" s="114"/>
      <c r="W16" s="114"/>
      <c r="X16" s="114"/>
      <c r="Y16" s="115"/>
      <c r="Z16" s="113"/>
    </row>
    <row r="17" s="65" customFormat="1" ht="17" customHeight="1" spans="1:26">
      <c r="A17" s="48">
        <v>12</v>
      </c>
      <c r="B17" s="107"/>
      <c r="C17" s="12" t="s">
        <v>32</v>
      </c>
      <c r="D17" s="48" t="s">
        <v>21</v>
      </c>
      <c r="E17" s="102">
        <f t="shared" si="0"/>
        <v>356.13</v>
      </c>
      <c r="F17" s="103">
        <v>10.8</v>
      </c>
      <c r="G17" s="104">
        <f t="shared" si="1"/>
        <v>3846.204</v>
      </c>
      <c r="H17" s="108">
        <v>0</v>
      </c>
      <c r="I17" s="108">
        <v>0</v>
      </c>
      <c r="J17" s="103">
        <v>0</v>
      </c>
      <c r="K17" s="105">
        <f t="shared" si="2"/>
        <v>0</v>
      </c>
      <c r="L17" s="106">
        <v>39</v>
      </c>
      <c r="M17" s="111">
        <v>356.13</v>
      </c>
      <c r="N17" s="102">
        <v>16.2</v>
      </c>
      <c r="O17" s="105">
        <f t="shared" si="3"/>
        <v>5769.306</v>
      </c>
      <c r="P17" s="102">
        <f t="shared" si="4"/>
        <v>356.13</v>
      </c>
      <c r="Q17" s="105">
        <f t="shared" si="5"/>
        <v>9615.51</v>
      </c>
      <c r="T17" s="113"/>
      <c r="U17" s="114"/>
      <c r="V17" s="114"/>
      <c r="W17" s="114"/>
      <c r="X17" s="114"/>
      <c r="Y17" s="115"/>
      <c r="Z17" s="113"/>
    </row>
    <row r="18" s="65" customFormat="1" ht="17" customHeight="1" spans="1:26">
      <c r="A18" s="101">
        <v>13</v>
      </c>
      <c r="B18" s="107"/>
      <c r="C18" s="13" t="s">
        <v>33</v>
      </c>
      <c r="D18" s="48" t="s">
        <v>21</v>
      </c>
      <c r="E18" s="102">
        <f t="shared" si="0"/>
        <v>17.02</v>
      </c>
      <c r="F18" s="103">
        <v>10.8</v>
      </c>
      <c r="G18" s="104">
        <f t="shared" si="1"/>
        <v>183.816</v>
      </c>
      <c r="H18" s="108">
        <v>0</v>
      </c>
      <c r="I18" s="108">
        <v>0</v>
      </c>
      <c r="J18" s="103">
        <v>0</v>
      </c>
      <c r="K18" s="105">
        <f t="shared" si="2"/>
        <v>0</v>
      </c>
      <c r="L18" s="106">
        <v>1</v>
      </c>
      <c r="M18" s="111">
        <v>17.02</v>
      </c>
      <c r="N18" s="102">
        <v>16.2</v>
      </c>
      <c r="O18" s="105">
        <f t="shared" si="3"/>
        <v>275.724</v>
      </c>
      <c r="P18" s="102">
        <f t="shared" si="4"/>
        <v>17.02</v>
      </c>
      <c r="Q18" s="105">
        <f t="shared" si="5"/>
        <v>459.54</v>
      </c>
      <c r="T18" s="113"/>
      <c r="U18" s="114"/>
      <c r="V18" s="114"/>
      <c r="W18" s="114"/>
      <c r="X18" s="114"/>
      <c r="Y18" s="115"/>
      <c r="Z18" s="113"/>
    </row>
    <row r="19" s="65" customFormat="1" ht="17" customHeight="1" spans="1:26">
      <c r="A19" s="48">
        <v>14</v>
      </c>
      <c r="B19" s="107"/>
      <c r="C19" s="12" t="s">
        <v>34</v>
      </c>
      <c r="D19" s="48" t="s">
        <v>21</v>
      </c>
      <c r="E19" s="102">
        <f t="shared" si="0"/>
        <v>584.86</v>
      </c>
      <c r="F19" s="103">
        <v>10.8</v>
      </c>
      <c r="G19" s="104">
        <f t="shared" si="1"/>
        <v>6316.488</v>
      </c>
      <c r="H19" s="48">
        <v>1</v>
      </c>
      <c r="I19" s="48">
        <v>372.2</v>
      </c>
      <c r="J19" s="103">
        <v>10.8</v>
      </c>
      <c r="K19" s="105">
        <f t="shared" si="2"/>
        <v>4019.76</v>
      </c>
      <c r="L19" s="106">
        <v>27</v>
      </c>
      <c r="M19" s="111">
        <v>212.66</v>
      </c>
      <c r="N19" s="102">
        <v>16.2</v>
      </c>
      <c r="O19" s="105">
        <f t="shared" si="3"/>
        <v>3445.092</v>
      </c>
      <c r="P19" s="102">
        <f t="shared" si="4"/>
        <v>584.86</v>
      </c>
      <c r="Q19" s="105">
        <f t="shared" si="5"/>
        <v>13781.34</v>
      </c>
      <c r="T19" s="113"/>
      <c r="U19" s="114"/>
      <c r="V19" s="114"/>
      <c r="W19" s="114"/>
      <c r="X19" s="114"/>
      <c r="Y19" s="115"/>
      <c r="Z19" s="113"/>
    </row>
    <row r="20" s="41" customFormat="1" ht="17" customHeight="1" spans="1:26">
      <c r="A20" s="116">
        <v>18</v>
      </c>
      <c r="B20" s="117" t="s">
        <v>35</v>
      </c>
      <c r="C20" s="116" t="s">
        <v>36</v>
      </c>
      <c r="D20" s="48" t="s">
        <v>21</v>
      </c>
      <c r="E20" s="116">
        <f>I20+M20</f>
        <v>224.45</v>
      </c>
      <c r="F20" s="103">
        <v>10.8</v>
      </c>
      <c r="G20" s="116">
        <f t="shared" si="1"/>
        <v>2424.06</v>
      </c>
      <c r="H20" s="108">
        <v>0</v>
      </c>
      <c r="I20" s="108">
        <v>0</v>
      </c>
      <c r="J20" s="103">
        <v>0</v>
      </c>
      <c r="K20" s="105">
        <f t="shared" si="2"/>
        <v>0</v>
      </c>
      <c r="L20" s="116">
        <v>40</v>
      </c>
      <c r="M20" s="116">
        <v>224.45</v>
      </c>
      <c r="N20" s="102">
        <v>16.2</v>
      </c>
      <c r="O20" s="116">
        <f t="shared" si="3"/>
        <v>3636.09</v>
      </c>
      <c r="P20" s="116">
        <f t="shared" si="4"/>
        <v>224.45</v>
      </c>
      <c r="Q20" s="116">
        <f t="shared" si="5"/>
        <v>6060.15</v>
      </c>
    </row>
    <row r="21" s="41" customFormat="1" ht="17" customHeight="1" spans="1:26">
      <c r="A21" s="116">
        <v>24</v>
      </c>
      <c r="B21" s="116" t="s">
        <v>37</v>
      </c>
      <c r="C21" s="116" t="s">
        <v>38</v>
      </c>
      <c r="D21" s="48" t="s">
        <v>21</v>
      </c>
      <c r="E21" s="116">
        <v>1100</v>
      </c>
      <c r="F21" s="103">
        <v>10.8</v>
      </c>
      <c r="G21" s="116">
        <f t="shared" si="1"/>
        <v>11880</v>
      </c>
      <c r="H21" s="116">
        <v>1</v>
      </c>
      <c r="I21" s="116">
        <v>1100</v>
      </c>
      <c r="J21" s="116">
        <v>10.8</v>
      </c>
      <c r="K21" s="116">
        <f t="shared" si="2"/>
        <v>11880</v>
      </c>
      <c r="L21" s="116">
        <v>0</v>
      </c>
      <c r="M21" s="116">
        <v>0</v>
      </c>
      <c r="N21" s="116">
        <v>0</v>
      </c>
      <c r="O21" s="116">
        <v>0</v>
      </c>
      <c r="P21" s="116">
        <v>1100</v>
      </c>
      <c r="Q21" s="116">
        <f t="shared" si="5"/>
        <v>23760</v>
      </c>
    </row>
    <row r="22" s="41" customFormat="1" ht="17" customHeight="1" spans="1:26">
      <c r="A22" s="116">
        <v>25</v>
      </c>
      <c r="B22" s="116" t="s">
        <v>39</v>
      </c>
      <c r="C22" s="116" t="s">
        <v>40</v>
      </c>
      <c r="D22" s="48" t="s">
        <v>21</v>
      </c>
      <c r="E22" s="116">
        <v>166.38</v>
      </c>
      <c r="F22" s="116">
        <v>10.8</v>
      </c>
      <c r="G22" s="118">
        <v>1796.9</v>
      </c>
      <c r="H22" s="116">
        <v>1</v>
      </c>
      <c r="I22" s="116">
        <v>166.38</v>
      </c>
      <c r="J22" s="116">
        <v>10.8</v>
      </c>
      <c r="K22" s="118">
        <f t="shared" si="2"/>
        <v>1796.904</v>
      </c>
      <c r="L22" s="116">
        <v>0</v>
      </c>
      <c r="M22" s="116">
        <v>0</v>
      </c>
      <c r="N22" s="116">
        <v>0</v>
      </c>
      <c r="O22" s="116">
        <v>0</v>
      </c>
      <c r="P22" s="116">
        <v>166.38</v>
      </c>
      <c r="Q22" s="118">
        <f t="shared" si="5"/>
        <v>3593.804</v>
      </c>
    </row>
    <row r="23" ht="17" customHeight="1" spans="1:26">
      <c r="A23" s="119" t="s">
        <v>41</v>
      </c>
      <c r="B23" s="120"/>
      <c r="C23" s="120"/>
      <c r="D23" s="121"/>
      <c r="E23" s="122">
        <f>SUM(E6:E22)</f>
        <v>12698.09</v>
      </c>
      <c r="F23" s="122"/>
      <c r="G23" s="122">
        <f>SUM(G6:G22)</f>
        <v>137139.368</v>
      </c>
      <c r="H23" s="123">
        <f>SUM(H6:H22)</f>
        <v>6</v>
      </c>
      <c r="I23" s="122">
        <f>SUM(I6:I22)</f>
        <v>3857.26</v>
      </c>
      <c r="J23" s="122"/>
      <c r="K23" s="122">
        <f>SUM(K6:K22)</f>
        <v>41658.408</v>
      </c>
      <c r="L23" s="123">
        <f>SUM(L6:L22)</f>
        <v>955</v>
      </c>
      <c r="M23" s="122">
        <f>SUM(M6:M22)</f>
        <v>8840.83</v>
      </c>
      <c r="N23" s="122"/>
      <c r="O23" s="122">
        <f>SUM(O6:O22)</f>
        <v>143221.446</v>
      </c>
      <c r="P23" s="122">
        <f>SUM(P6:P22)</f>
        <v>12698.09</v>
      </c>
      <c r="Q23" s="122">
        <f>SUM(Q6:Q22)</f>
        <v>322019.222</v>
      </c>
    </row>
  </sheetData>
  <mergeCells count="14">
    <mergeCell ref="A1:Q1"/>
    <mergeCell ref="L2:O2"/>
    <mergeCell ref="P2:Q2"/>
    <mergeCell ref="E3:O3"/>
    <mergeCell ref="E4:G4"/>
    <mergeCell ref="H4:K4"/>
    <mergeCell ref="L4:O4"/>
    <mergeCell ref="A23:D23"/>
    <mergeCell ref="A3:A5"/>
    <mergeCell ref="B3:B5"/>
    <mergeCell ref="B6:B19"/>
    <mergeCell ref="C3:C5"/>
    <mergeCell ref="D3:D5"/>
    <mergeCell ref="P3:Q4"/>
  </mergeCells>
  <pageMargins left="0.275" right="0.275" top="0.314583333333333" bottom="0.314583333333333" header="0.275" footer="0.27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6"/>
  <sheetViews>
    <sheetView topLeftCell="A125" workbookViewId="0">
      <selection activeCell="C125" sqref="C125"/>
    </sheetView>
  </sheetViews>
  <sheetFormatPr defaultColWidth="9" defaultRowHeight="13.5"/>
  <cols>
    <col min="1" max="1" width="5.625" customWidth="1"/>
    <col min="2" max="2" width="10.125" style="41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585</v>
      </c>
      <c r="B1" s="42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43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44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586</v>
      </c>
      <c r="C4" s="32" t="s">
        <v>27</v>
      </c>
      <c r="D4" s="32">
        <v>10.6</v>
      </c>
      <c r="E4" s="33">
        <v>18.95</v>
      </c>
      <c r="F4" s="32">
        <v>10.6</v>
      </c>
      <c r="G4" s="32">
        <v>10.6</v>
      </c>
      <c r="H4" s="34" cm="1">
        <f t="array" ref="H4:H155">G4:G155*16.2</f>
        <v>171.72</v>
      </c>
      <c r="I4" s="35"/>
    </row>
    <row r="5" s="19" customFormat="1" ht="17" customHeight="1" spans="1:9 16382:16384">
      <c r="A5" s="30">
        <v>2</v>
      </c>
      <c r="B5" s="31" t="s">
        <v>586</v>
      </c>
      <c r="C5" s="32" t="s">
        <v>27</v>
      </c>
      <c r="D5" s="32">
        <v>38.5</v>
      </c>
      <c r="E5" s="33">
        <v>17.53</v>
      </c>
      <c r="F5" s="32">
        <v>38.5</v>
      </c>
      <c r="G5" s="33">
        <v>17.53</v>
      </c>
      <c r="H5" s="34">
        <v>283.986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304</v>
      </c>
      <c r="C6" s="32" t="s">
        <v>27</v>
      </c>
      <c r="D6" s="32">
        <v>41</v>
      </c>
      <c r="E6" s="33">
        <v>19.22</v>
      </c>
      <c r="F6" s="32">
        <v>41</v>
      </c>
      <c r="G6" s="33">
        <v>19.22</v>
      </c>
      <c r="H6" s="34">
        <v>311.364</v>
      </c>
      <c r="I6" s="35"/>
    </row>
    <row r="7" s="19" customFormat="1" ht="17" customHeight="1" spans="1:9 16382:16384">
      <c r="A7" s="30">
        <v>4</v>
      </c>
      <c r="B7" s="31" t="s">
        <v>587</v>
      </c>
      <c r="C7" s="32" t="s">
        <v>27</v>
      </c>
      <c r="D7" s="32">
        <v>17.5</v>
      </c>
      <c r="E7" s="33">
        <v>5.92</v>
      </c>
      <c r="F7" s="32">
        <v>17.5</v>
      </c>
      <c r="G7" s="33">
        <v>5.92</v>
      </c>
      <c r="H7" s="34">
        <v>95.904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588</v>
      </c>
      <c r="C8" s="32" t="s">
        <v>27</v>
      </c>
      <c r="D8" s="32">
        <v>23.5</v>
      </c>
      <c r="E8" s="33">
        <v>20.92</v>
      </c>
      <c r="F8" s="32">
        <v>23.5</v>
      </c>
      <c r="G8" s="33">
        <v>20.92</v>
      </c>
      <c r="H8" s="34">
        <v>338.904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589</v>
      </c>
      <c r="C9" s="32" t="s">
        <v>27</v>
      </c>
      <c r="D9" s="32">
        <v>9.5</v>
      </c>
      <c r="E9" s="33">
        <v>8</v>
      </c>
      <c r="F9" s="32">
        <v>9.5</v>
      </c>
      <c r="G9" s="33">
        <v>8</v>
      </c>
      <c r="H9" s="34">
        <v>129.6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590</v>
      </c>
      <c r="C10" s="32" t="s">
        <v>27</v>
      </c>
      <c r="D10" s="32">
        <v>33</v>
      </c>
      <c r="E10" s="33">
        <v>14.95</v>
      </c>
      <c r="F10" s="32">
        <v>33</v>
      </c>
      <c r="G10" s="33">
        <v>14.95</v>
      </c>
      <c r="H10" s="34">
        <v>242.19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1" t="s">
        <v>591</v>
      </c>
      <c r="C11" s="32" t="s">
        <v>27</v>
      </c>
      <c r="D11" s="32">
        <v>23.5</v>
      </c>
      <c r="E11" s="33">
        <v>20.22</v>
      </c>
      <c r="F11" s="32">
        <v>23.5</v>
      </c>
      <c r="G11" s="33">
        <v>20.22</v>
      </c>
      <c r="H11" s="34">
        <v>327.564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592</v>
      </c>
      <c r="C12" s="32" t="s">
        <v>27</v>
      </c>
      <c r="D12" s="32">
        <v>17</v>
      </c>
      <c r="E12" s="33">
        <v>19.37</v>
      </c>
      <c r="F12" s="32">
        <v>17</v>
      </c>
      <c r="G12" s="32">
        <v>17</v>
      </c>
      <c r="H12" s="34">
        <v>275.4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593</v>
      </c>
      <c r="C13" s="32" t="s">
        <v>27</v>
      </c>
      <c r="D13" s="32">
        <v>19.5</v>
      </c>
      <c r="E13" s="33">
        <v>16.89</v>
      </c>
      <c r="F13" s="32">
        <v>19.5</v>
      </c>
      <c r="G13" s="33">
        <v>16.89</v>
      </c>
      <c r="H13" s="34">
        <v>273.618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594</v>
      </c>
      <c r="C14" s="32" t="s">
        <v>27</v>
      </c>
      <c r="D14" s="32">
        <v>34</v>
      </c>
      <c r="E14" s="33">
        <v>27.84</v>
      </c>
      <c r="F14" s="32">
        <v>34</v>
      </c>
      <c r="G14" s="33">
        <v>27.84</v>
      </c>
      <c r="H14" s="34">
        <v>451.008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595</v>
      </c>
      <c r="C15" s="32" t="s">
        <v>27</v>
      </c>
      <c r="D15" s="32">
        <v>23</v>
      </c>
      <c r="E15" s="33">
        <v>9.82</v>
      </c>
      <c r="F15" s="32">
        <v>23</v>
      </c>
      <c r="G15" s="33">
        <v>9.82</v>
      </c>
      <c r="H15" s="34">
        <v>159.084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596</v>
      </c>
      <c r="C16" s="32" t="s">
        <v>27</v>
      </c>
      <c r="D16" s="32">
        <v>25</v>
      </c>
      <c r="E16" s="33">
        <v>20.22</v>
      </c>
      <c r="F16" s="32">
        <v>25</v>
      </c>
      <c r="G16" s="33">
        <v>20.22</v>
      </c>
      <c r="H16" s="34">
        <v>327.564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597</v>
      </c>
      <c r="C17" s="32" t="s">
        <v>27</v>
      </c>
      <c r="D17" s="32">
        <v>12.3</v>
      </c>
      <c r="E17" s="33">
        <v>23.71</v>
      </c>
      <c r="F17" s="32">
        <v>12.3</v>
      </c>
      <c r="G17" s="32">
        <v>12.3</v>
      </c>
      <c r="H17" s="34">
        <v>199.26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598</v>
      </c>
      <c r="C18" s="32" t="s">
        <v>27</v>
      </c>
      <c r="D18" s="32">
        <v>6.6</v>
      </c>
      <c r="E18" s="33">
        <v>7</v>
      </c>
      <c r="F18" s="32">
        <v>6.6</v>
      </c>
      <c r="G18" s="32">
        <v>6.6</v>
      </c>
      <c r="H18" s="34">
        <v>106.92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599</v>
      </c>
      <c r="C19" s="32" t="s">
        <v>27</v>
      </c>
      <c r="D19" s="32">
        <v>15</v>
      </c>
      <c r="E19" s="33">
        <v>16.86</v>
      </c>
      <c r="F19" s="32">
        <v>15</v>
      </c>
      <c r="G19" s="32">
        <v>15</v>
      </c>
      <c r="H19" s="34">
        <v>243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600</v>
      </c>
      <c r="C20" s="32" t="s">
        <v>27</v>
      </c>
      <c r="D20" s="32">
        <v>11</v>
      </c>
      <c r="E20" s="33">
        <v>10.1</v>
      </c>
      <c r="F20" s="32">
        <v>11</v>
      </c>
      <c r="G20" s="30">
        <v>10.1</v>
      </c>
      <c r="H20" s="34">
        <v>163.62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601</v>
      </c>
      <c r="C21" s="32" t="s">
        <v>27</v>
      </c>
      <c r="D21" s="32">
        <v>28</v>
      </c>
      <c r="E21" s="33">
        <v>31.88</v>
      </c>
      <c r="F21" s="32">
        <v>28</v>
      </c>
      <c r="G21" s="32">
        <v>28</v>
      </c>
      <c r="H21" s="34">
        <v>453.6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597</v>
      </c>
      <c r="C22" s="32" t="s">
        <v>27</v>
      </c>
      <c r="D22" s="32">
        <v>20.4</v>
      </c>
      <c r="E22" s="33">
        <v>23.71</v>
      </c>
      <c r="F22" s="32">
        <v>20.4</v>
      </c>
      <c r="G22" s="32">
        <v>20.4</v>
      </c>
      <c r="H22" s="34">
        <v>330.48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602</v>
      </c>
      <c r="C23" s="32" t="s">
        <v>27</v>
      </c>
      <c r="D23" s="32">
        <v>33</v>
      </c>
      <c r="E23" s="33">
        <v>6.31</v>
      </c>
      <c r="F23" s="32">
        <v>33</v>
      </c>
      <c r="G23" s="30">
        <v>6.31</v>
      </c>
      <c r="H23" s="34">
        <v>102.222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603</v>
      </c>
      <c r="C24" s="32" t="s">
        <v>27</v>
      </c>
      <c r="D24" s="32">
        <v>22</v>
      </c>
      <c r="E24" s="33">
        <v>19.63</v>
      </c>
      <c r="F24" s="32">
        <v>22</v>
      </c>
      <c r="G24" s="33">
        <v>19.63</v>
      </c>
      <c r="H24" s="34">
        <v>318.006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604</v>
      </c>
      <c r="C25" s="32" t="s">
        <v>27</v>
      </c>
      <c r="D25" s="32">
        <v>5.5</v>
      </c>
      <c r="E25" s="33">
        <v>4.48</v>
      </c>
      <c r="F25" s="32">
        <v>5.5</v>
      </c>
      <c r="G25" s="33">
        <v>4.48</v>
      </c>
      <c r="H25" s="34">
        <v>72.576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31" t="s">
        <v>605</v>
      </c>
      <c r="C26" s="32" t="s">
        <v>27</v>
      </c>
      <c r="D26" s="32">
        <v>17.5</v>
      </c>
      <c r="E26" s="33">
        <v>15.53</v>
      </c>
      <c r="F26" s="32">
        <v>17.5</v>
      </c>
      <c r="G26" s="33">
        <v>15.53</v>
      </c>
      <c r="H26" s="34">
        <v>251.586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1" t="s">
        <v>606</v>
      </c>
      <c r="C27" s="32" t="s">
        <v>27</v>
      </c>
      <c r="D27" s="32">
        <v>22</v>
      </c>
      <c r="E27" s="33">
        <v>17.64</v>
      </c>
      <c r="F27" s="32">
        <v>22</v>
      </c>
      <c r="G27" s="33">
        <v>17.64</v>
      </c>
      <c r="H27" s="34">
        <v>285.768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1" t="s">
        <v>607</v>
      </c>
      <c r="C28" s="32" t="s">
        <v>27</v>
      </c>
      <c r="D28" s="32">
        <v>19</v>
      </c>
      <c r="E28" s="33">
        <v>17.26</v>
      </c>
      <c r="F28" s="32">
        <v>19</v>
      </c>
      <c r="G28" s="33">
        <v>17.26</v>
      </c>
      <c r="H28" s="34">
        <v>279.612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1" t="s">
        <v>608</v>
      </c>
      <c r="C29" s="32" t="s">
        <v>27</v>
      </c>
      <c r="D29" s="32">
        <v>19</v>
      </c>
      <c r="E29" s="33">
        <v>16.43</v>
      </c>
      <c r="F29" s="32">
        <v>19</v>
      </c>
      <c r="G29" s="33">
        <v>16.43</v>
      </c>
      <c r="H29" s="34">
        <v>266.166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1" t="s">
        <v>609</v>
      </c>
      <c r="C30" s="32" t="s">
        <v>27</v>
      </c>
      <c r="D30" s="32">
        <v>24</v>
      </c>
      <c r="E30" s="33">
        <v>11.06</v>
      </c>
      <c r="F30" s="32">
        <v>24</v>
      </c>
      <c r="G30" s="33">
        <v>11.06</v>
      </c>
      <c r="H30" s="34">
        <v>179.172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31" t="s">
        <v>610</v>
      </c>
      <c r="C31" s="32" t="s">
        <v>27</v>
      </c>
      <c r="D31" s="32">
        <v>13</v>
      </c>
      <c r="E31" s="33">
        <v>19.85</v>
      </c>
      <c r="F31" s="32">
        <v>13</v>
      </c>
      <c r="G31" s="32">
        <v>13</v>
      </c>
      <c r="H31" s="34">
        <v>210.6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31" t="s">
        <v>611</v>
      </c>
      <c r="C32" s="32" t="s">
        <v>27</v>
      </c>
      <c r="D32" s="32">
        <v>14.4</v>
      </c>
      <c r="E32" s="33">
        <v>14.89</v>
      </c>
      <c r="F32" s="32">
        <v>14.4</v>
      </c>
      <c r="G32" s="32">
        <v>14.4</v>
      </c>
      <c r="H32" s="34">
        <v>233.28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31" t="s">
        <v>612</v>
      </c>
      <c r="C33" s="32" t="s">
        <v>27</v>
      </c>
      <c r="D33" s="32">
        <v>21.5</v>
      </c>
      <c r="E33" s="33">
        <v>20.92</v>
      </c>
      <c r="F33" s="32">
        <v>21.5</v>
      </c>
      <c r="G33" s="30">
        <v>20.92</v>
      </c>
      <c r="H33" s="34">
        <v>338.904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31" t="s">
        <v>613</v>
      </c>
      <c r="C34" s="32" t="s">
        <v>27</v>
      </c>
      <c r="D34" s="32">
        <v>23.5</v>
      </c>
      <c r="E34" s="33">
        <v>25.13</v>
      </c>
      <c r="F34" s="32">
        <v>23.5</v>
      </c>
      <c r="G34" s="32">
        <v>23.5</v>
      </c>
      <c r="H34" s="34">
        <v>380.7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31" t="s">
        <v>614</v>
      </c>
      <c r="C35" s="32" t="s">
        <v>27</v>
      </c>
      <c r="D35" s="32">
        <v>16</v>
      </c>
      <c r="E35" s="33">
        <v>16.16</v>
      </c>
      <c r="F35" s="32">
        <v>16</v>
      </c>
      <c r="G35" s="32">
        <v>16</v>
      </c>
      <c r="H35" s="34">
        <v>259.2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31" t="s">
        <v>615</v>
      </c>
      <c r="C36" s="32" t="s">
        <v>27</v>
      </c>
      <c r="D36" s="32">
        <v>7.5</v>
      </c>
      <c r="E36" s="33">
        <v>6.31</v>
      </c>
      <c r="F36" s="32">
        <v>7.5</v>
      </c>
      <c r="G36" s="32">
        <v>6.31</v>
      </c>
      <c r="H36" s="34">
        <v>102.222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31" t="s">
        <v>616</v>
      </c>
      <c r="C37" s="32" t="s">
        <v>27</v>
      </c>
      <c r="D37" s="32">
        <v>16</v>
      </c>
      <c r="E37" s="33">
        <v>24.2</v>
      </c>
      <c r="F37" s="32">
        <v>16</v>
      </c>
      <c r="G37" s="32">
        <v>16</v>
      </c>
      <c r="H37" s="34">
        <v>259.2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31" t="s">
        <v>617</v>
      </c>
      <c r="C38" s="32" t="s">
        <v>27</v>
      </c>
      <c r="D38" s="32">
        <v>20</v>
      </c>
      <c r="E38" s="33">
        <v>12.81</v>
      </c>
      <c r="F38" s="32">
        <v>20</v>
      </c>
      <c r="G38" s="30">
        <v>12.81</v>
      </c>
      <c r="H38" s="34">
        <v>207.522</v>
      </c>
      <c r="I38" s="35"/>
    </row>
    <row r="39" s="19" customFormat="1" ht="17" customHeight="1" spans="1:9 16382:16384">
      <c r="A39" s="30">
        <v>36</v>
      </c>
      <c r="B39" s="31" t="s">
        <v>618</v>
      </c>
      <c r="C39" s="32" t="s">
        <v>27</v>
      </c>
      <c r="D39" s="32">
        <v>17</v>
      </c>
      <c r="E39" s="33">
        <v>19.75</v>
      </c>
      <c r="F39" s="32">
        <v>17</v>
      </c>
      <c r="G39" s="32">
        <v>17</v>
      </c>
      <c r="H39" s="34">
        <v>275.4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31" t="s">
        <v>619</v>
      </c>
      <c r="C40" s="32" t="s">
        <v>27</v>
      </c>
      <c r="D40" s="32">
        <v>48</v>
      </c>
      <c r="E40" s="33">
        <v>6.91</v>
      </c>
      <c r="F40" s="32">
        <v>48</v>
      </c>
      <c r="G40" s="33">
        <v>6.91</v>
      </c>
      <c r="H40" s="34">
        <v>111.942</v>
      </c>
      <c r="I40" s="35"/>
    </row>
    <row r="41" s="19" customFormat="1" ht="17" customHeight="1" spans="1:9 16382:16384">
      <c r="A41" s="30">
        <v>38</v>
      </c>
      <c r="B41" s="31" t="s">
        <v>620</v>
      </c>
      <c r="C41" s="32" t="s">
        <v>27</v>
      </c>
      <c r="D41" s="32">
        <v>26</v>
      </c>
      <c r="E41" s="33">
        <v>4.32</v>
      </c>
      <c r="F41" s="32">
        <v>26</v>
      </c>
      <c r="G41" s="33">
        <v>4.32</v>
      </c>
      <c r="H41" s="34">
        <v>69.984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31" t="s">
        <v>621</v>
      </c>
      <c r="C42" s="32" t="s">
        <v>27</v>
      </c>
      <c r="D42" s="32">
        <v>28</v>
      </c>
      <c r="E42" s="33">
        <v>13.8</v>
      </c>
      <c r="F42" s="32">
        <v>28</v>
      </c>
      <c r="G42" s="33">
        <v>13.8</v>
      </c>
      <c r="H42" s="34">
        <v>223.56</v>
      </c>
      <c r="I42" s="35"/>
      <c r="XFB42" s="2"/>
      <c r="XFC42" s="2"/>
      <c r="XFD42" s="2"/>
    </row>
    <row r="43" s="19" customFormat="1" ht="17" customHeight="1" spans="1:9 16382:16384">
      <c r="A43" s="30">
        <v>40</v>
      </c>
      <c r="B43" s="31" t="s">
        <v>622</v>
      </c>
      <c r="C43" s="32" t="s">
        <v>27</v>
      </c>
      <c r="D43" s="30">
        <v>30</v>
      </c>
      <c r="E43" s="39">
        <v>9.77</v>
      </c>
      <c r="F43" s="30">
        <v>30</v>
      </c>
      <c r="G43" s="39">
        <v>9.77</v>
      </c>
      <c r="H43" s="34">
        <v>158.274</v>
      </c>
      <c r="I43" s="35"/>
    </row>
    <row r="44" s="19" customFormat="1" ht="17" customHeight="1" spans="1:9 16382:16384">
      <c r="A44" s="30">
        <v>41</v>
      </c>
      <c r="B44" s="31" t="s">
        <v>623</v>
      </c>
      <c r="C44" s="32" t="s">
        <v>27</v>
      </c>
      <c r="D44" s="32">
        <v>28</v>
      </c>
      <c r="E44" s="33">
        <v>11.71</v>
      </c>
      <c r="F44" s="32">
        <v>28</v>
      </c>
      <c r="G44" s="33">
        <v>11.71</v>
      </c>
      <c r="H44" s="34">
        <v>189.702</v>
      </c>
      <c r="I44" s="35"/>
    </row>
    <row r="45" s="19" customFormat="1" ht="17" customHeight="1" spans="1:9 16382:16384">
      <c r="A45" s="30">
        <v>42</v>
      </c>
      <c r="B45" s="31" t="s">
        <v>624</v>
      </c>
      <c r="C45" s="32" t="s">
        <v>27</v>
      </c>
      <c r="D45" s="32">
        <v>22</v>
      </c>
      <c r="E45" s="33">
        <v>22.34</v>
      </c>
      <c r="F45" s="32">
        <v>22</v>
      </c>
      <c r="G45" s="30">
        <v>22</v>
      </c>
      <c r="H45" s="34">
        <v>356.4</v>
      </c>
      <c r="I45" s="35"/>
      <c r="XFB45" s="2"/>
      <c r="XFC45" s="2"/>
      <c r="XFD45" s="2"/>
    </row>
    <row r="46" s="19" customFormat="1" ht="17" customHeight="1" spans="1:9 16382:16384">
      <c r="A46" s="30">
        <v>43</v>
      </c>
      <c r="B46" s="31" t="s">
        <v>625</v>
      </c>
      <c r="C46" s="32" t="s">
        <v>27</v>
      </c>
      <c r="D46" s="32">
        <v>11</v>
      </c>
      <c r="E46" s="33">
        <v>11.04</v>
      </c>
      <c r="F46" s="32">
        <v>11</v>
      </c>
      <c r="G46" s="32">
        <v>11</v>
      </c>
      <c r="H46" s="34">
        <v>178.2</v>
      </c>
      <c r="I46" s="35"/>
      <c r="XFB46" s="2"/>
      <c r="XFC46" s="2"/>
      <c r="XFD46" s="2"/>
    </row>
    <row r="47" s="19" customFormat="1" ht="17" customHeight="1" spans="1:9 16382:16384">
      <c r="A47" s="30">
        <v>44</v>
      </c>
      <c r="B47" s="31" t="s">
        <v>626</v>
      </c>
      <c r="C47" s="32" t="s">
        <v>27</v>
      </c>
      <c r="D47" s="32">
        <v>10</v>
      </c>
      <c r="E47" s="33">
        <v>15.83</v>
      </c>
      <c r="F47" s="32">
        <v>10</v>
      </c>
      <c r="G47" s="30">
        <v>10</v>
      </c>
      <c r="H47" s="34">
        <v>162</v>
      </c>
      <c r="I47" s="35"/>
      <c r="XFB47" s="2"/>
      <c r="XFC47" s="2"/>
      <c r="XFD47" s="2"/>
    </row>
    <row r="48" s="19" customFormat="1" ht="17" customHeight="1" spans="1:9 16382:16384">
      <c r="A48" s="30">
        <v>45</v>
      </c>
      <c r="B48" s="31" t="s">
        <v>627</v>
      </c>
      <c r="C48" s="32" t="s">
        <v>27</v>
      </c>
      <c r="D48" s="32">
        <v>15</v>
      </c>
      <c r="E48" s="33">
        <v>9.15</v>
      </c>
      <c r="F48" s="32">
        <v>15</v>
      </c>
      <c r="G48" s="30">
        <v>9.15</v>
      </c>
      <c r="H48" s="34">
        <v>148.23</v>
      </c>
      <c r="I48" s="35"/>
      <c r="XFB48" s="2"/>
      <c r="XFC48" s="2"/>
      <c r="XFD48" s="2"/>
    </row>
    <row r="49" s="19" customFormat="1" ht="17" customHeight="1" spans="1:9 16382:16384">
      <c r="A49" s="30">
        <v>46</v>
      </c>
      <c r="B49" s="31" t="s">
        <v>628</v>
      </c>
      <c r="C49" s="32" t="s">
        <v>27</v>
      </c>
      <c r="D49" s="32">
        <v>10</v>
      </c>
      <c r="E49" s="33">
        <v>10.17</v>
      </c>
      <c r="F49" s="32">
        <v>10</v>
      </c>
      <c r="G49" s="30">
        <v>10</v>
      </c>
      <c r="H49" s="34">
        <v>162</v>
      </c>
      <c r="I49" s="35"/>
      <c r="XFB49" s="2"/>
      <c r="XFC49" s="2"/>
      <c r="XFD49" s="2"/>
    </row>
    <row r="50" s="19" customFormat="1" ht="17" customHeight="1" spans="1:9 16382:16384">
      <c r="A50" s="30">
        <v>47</v>
      </c>
      <c r="B50" s="31" t="s">
        <v>629</v>
      </c>
      <c r="C50" s="32" t="s">
        <v>27</v>
      </c>
      <c r="D50" s="32">
        <v>2</v>
      </c>
      <c r="E50" s="33">
        <v>10.8</v>
      </c>
      <c r="F50" s="32">
        <v>2</v>
      </c>
      <c r="G50" s="32">
        <v>2</v>
      </c>
      <c r="H50" s="34">
        <v>32.4</v>
      </c>
      <c r="I50" s="35"/>
      <c r="XFB50" s="2"/>
      <c r="XFC50" s="2"/>
      <c r="XFD50" s="2"/>
    </row>
    <row r="51" s="19" customFormat="1" ht="17" customHeight="1" spans="1:9 16382:16384">
      <c r="A51" s="30">
        <v>48</v>
      </c>
      <c r="B51" s="31" t="s">
        <v>630</v>
      </c>
      <c r="C51" s="32" t="s">
        <v>27</v>
      </c>
      <c r="D51" s="32">
        <v>13.5</v>
      </c>
      <c r="E51" s="33">
        <v>15.58</v>
      </c>
      <c r="F51" s="32">
        <v>13.5</v>
      </c>
      <c r="G51" s="32">
        <v>13.5</v>
      </c>
      <c r="H51" s="34">
        <v>218.7</v>
      </c>
      <c r="I51" s="35"/>
      <c r="XFB51" s="2"/>
      <c r="XFC51" s="2"/>
      <c r="XFD51" s="2"/>
    </row>
    <row r="52" s="19" customFormat="1" ht="17" customHeight="1" spans="1:9 16382:16384">
      <c r="A52" s="30">
        <v>49</v>
      </c>
      <c r="B52" s="31" t="s">
        <v>631</v>
      </c>
      <c r="C52" s="32" t="s">
        <v>27</v>
      </c>
      <c r="D52" s="32">
        <v>19.6</v>
      </c>
      <c r="E52" s="33">
        <v>12.17</v>
      </c>
      <c r="F52" s="32">
        <v>19.6</v>
      </c>
      <c r="G52" s="30">
        <v>12.17</v>
      </c>
      <c r="H52" s="34">
        <v>197.154</v>
      </c>
      <c r="I52" s="35"/>
      <c r="XFB52" s="2"/>
      <c r="XFC52" s="2"/>
      <c r="XFD52" s="2"/>
    </row>
    <row r="53" s="19" customFormat="1" ht="17" customHeight="1" spans="1:9 16382:16384">
      <c r="A53" s="30">
        <v>50</v>
      </c>
      <c r="B53" s="31" t="s">
        <v>632</v>
      </c>
      <c r="C53" s="32" t="s">
        <v>27</v>
      </c>
      <c r="D53" s="32">
        <v>12.7</v>
      </c>
      <c r="E53" s="33">
        <v>13.8</v>
      </c>
      <c r="F53" s="32">
        <v>12.7</v>
      </c>
      <c r="G53" s="32">
        <v>12.7</v>
      </c>
      <c r="H53" s="34">
        <v>205.74</v>
      </c>
      <c r="I53" s="35"/>
    </row>
    <row r="54" s="19" customFormat="1" ht="17" customHeight="1" spans="1:9 16382:16384">
      <c r="A54" s="30">
        <v>51</v>
      </c>
      <c r="B54" s="31" t="s">
        <v>633</v>
      </c>
      <c r="C54" s="32" t="s">
        <v>27</v>
      </c>
      <c r="D54" s="32">
        <v>22</v>
      </c>
      <c r="E54" s="33">
        <v>22.88</v>
      </c>
      <c r="F54" s="32">
        <v>22</v>
      </c>
      <c r="G54" s="32">
        <v>22</v>
      </c>
      <c r="H54" s="34">
        <v>356.4</v>
      </c>
      <c r="I54" s="35"/>
    </row>
    <row r="55" s="19" customFormat="1" ht="17" customHeight="1" spans="1:9 16382:16384">
      <c r="A55" s="30">
        <v>52</v>
      </c>
      <c r="B55" s="31" t="s">
        <v>634</v>
      </c>
      <c r="C55" s="32" t="s">
        <v>27</v>
      </c>
      <c r="D55" s="32">
        <v>24</v>
      </c>
      <c r="E55" s="33">
        <v>8.01</v>
      </c>
      <c r="F55" s="32">
        <v>24</v>
      </c>
      <c r="G55" s="33">
        <v>8.01</v>
      </c>
      <c r="H55" s="34">
        <v>129.762</v>
      </c>
      <c r="I55" s="35"/>
    </row>
    <row r="56" s="19" customFormat="1" ht="17" customHeight="1" spans="1:9 16382:16384">
      <c r="A56" s="30">
        <v>53</v>
      </c>
      <c r="B56" s="31" t="s">
        <v>635</v>
      </c>
      <c r="C56" s="32" t="s">
        <v>27</v>
      </c>
      <c r="D56" s="32">
        <v>31</v>
      </c>
      <c r="E56" s="33">
        <v>21.63</v>
      </c>
      <c r="F56" s="32">
        <v>31</v>
      </c>
      <c r="G56" s="33">
        <v>21.63</v>
      </c>
      <c r="H56" s="34">
        <v>350.406</v>
      </c>
      <c r="I56" s="35"/>
    </row>
    <row r="57" s="19" customFormat="1" ht="17" customHeight="1" spans="1:9 16382:16384">
      <c r="A57" s="30">
        <v>54</v>
      </c>
      <c r="B57" s="31" t="s">
        <v>636</v>
      </c>
      <c r="C57" s="32" t="s">
        <v>27</v>
      </c>
      <c r="D57" s="32">
        <v>8.5</v>
      </c>
      <c r="E57" s="33">
        <v>8.85</v>
      </c>
      <c r="F57" s="32">
        <v>8.5</v>
      </c>
      <c r="G57" s="30">
        <v>8.5</v>
      </c>
      <c r="H57" s="34">
        <v>137.7</v>
      </c>
      <c r="I57" s="35"/>
    </row>
    <row r="58" s="19" customFormat="1" ht="17" customHeight="1" spans="1:9 16382:16384">
      <c r="A58" s="30">
        <v>55</v>
      </c>
      <c r="B58" s="31" t="s">
        <v>637</v>
      </c>
      <c r="C58" s="32" t="s">
        <v>27</v>
      </c>
      <c r="D58" s="32">
        <v>14</v>
      </c>
      <c r="E58" s="33">
        <v>12.29</v>
      </c>
      <c r="F58" s="32">
        <v>14</v>
      </c>
      <c r="G58" s="33">
        <v>12.29</v>
      </c>
      <c r="H58" s="34">
        <v>199.098</v>
      </c>
      <c r="I58" s="35"/>
    </row>
    <row r="59" s="19" customFormat="1" ht="17" customHeight="1" spans="1:9 16382:16384">
      <c r="A59" s="30">
        <v>56</v>
      </c>
      <c r="B59" s="31" t="s">
        <v>638</v>
      </c>
      <c r="C59" s="32" t="s">
        <v>27</v>
      </c>
      <c r="D59" s="32">
        <v>20</v>
      </c>
      <c r="E59" s="33">
        <v>16.2</v>
      </c>
      <c r="F59" s="32">
        <v>20</v>
      </c>
      <c r="G59" s="33">
        <v>16.2</v>
      </c>
      <c r="H59" s="34">
        <v>262.44</v>
      </c>
      <c r="I59" s="35"/>
    </row>
    <row r="60" s="19" customFormat="1" ht="17" customHeight="1" spans="1:9 16382:16384">
      <c r="A60" s="30">
        <v>57</v>
      </c>
      <c r="B60" s="31" t="s">
        <v>639</v>
      </c>
      <c r="C60" s="32" t="s">
        <v>27</v>
      </c>
      <c r="D60" s="32">
        <v>19</v>
      </c>
      <c r="E60" s="33">
        <v>21.11</v>
      </c>
      <c r="F60" s="32">
        <v>19</v>
      </c>
      <c r="G60" s="30">
        <v>19</v>
      </c>
      <c r="H60" s="34">
        <v>307.8</v>
      </c>
      <c r="I60" s="35"/>
    </row>
    <row r="61" s="19" customFormat="1" ht="17" customHeight="1" spans="1:9 16382:16384">
      <c r="A61" s="30">
        <v>58</v>
      </c>
      <c r="B61" s="31" t="s">
        <v>640</v>
      </c>
      <c r="C61" s="32" t="s">
        <v>27</v>
      </c>
      <c r="D61" s="32">
        <v>20</v>
      </c>
      <c r="E61" s="33">
        <v>19.11</v>
      </c>
      <c r="F61" s="32">
        <v>20</v>
      </c>
      <c r="G61" s="32">
        <v>19.11</v>
      </c>
      <c r="H61" s="34">
        <v>309.582</v>
      </c>
      <c r="I61" s="35"/>
    </row>
    <row r="62" s="19" customFormat="1" ht="17" customHeight="1" spans="1:9 16382:16384">
      <c r="A62" s="30">
        <v>59</v>
      </c>
      <c r="B62" s="31" t="s">
        <v>641</v>
      </c>
      <c r="C62" s="32" t="s">
        <v>27</v>
      </c>
      <c r="D62" s="32">
        <v>16</v>
      </c>
      <c r="E62" s="33">
        <v>17.16</v>
      </c>
      <c r="F62" s="32">
        <v>16</v>
      </c>
      <c r="G62" s="32">
        <v>16</v>
      </c>
      <c r="H62" s="34">
        <v>259.2</v>
      </c>
      <c r="I62" s="35"/>
    </row>
    <row r="63" s="19" customFormat="1" ht="17" customHeight="1" spans="1:9 16382:16384">
      <c r="A63" s="30">
        <v>60</v>
      </c>
      <c r="B63" s="31" t="s">
        <v>642</v>
      </c>
      <c r="C63" s="32" t="s">
        <v>27</v>
      </c>
      <c r="D63" s="32">
        <v>15</v>
      </c>
      <c r="E63" s="33">
        <v>14.02</v>
      </c>
      <c r="F63" s="32">
        <v>15</v>
      </c>
      <c r="G63" s="33">
        <v>14.02</v>
      </c>
      <c r="H63" s="34">
        <v>227.124</v>
      </c>
      <c r="I63" s="35"/>
    </row>
    <row r="64" s="19" customFormat="1" ht="17" customHeight="1" spans="1:9 16382:16384">
      <c r="A64" s="30">
        <v>61</v>
      </c>
      <c r="B64" s="31" t="s">
        <v>643</v>
      </c>
      <c r="C64" s="32" t="s">
        <v>27</v>
      </c>
      <c r="D64" s="32">
        <v>20</v>
      </c>
      <c r="E64" s="33">
        <v>20.4</v>
      </c>
      <c r="F64" s="32">
        <v>20</v>
      </c>
      <c r="G64" s="32">
        <v>20</v>
      </c>
      <c r="H64" s="34">
        <v>324</v>
      </c>
      <c r="I64" s="35"/>
    </row>
    <row r="65" s="19" customFormat="1" ht="17" customHeight="1" spans="1:9">
      <c r="A65" s="30">
        <v>62</v>
      </c>
      <c r="B65" s="31" t="s">
        <v>644</v>
      </c>
      <c r="C65" s="32" t="s">
        <v>27</v>
      </c>
      <c r="D65" s="32">
        <v>9</v>
      </c>
      <c r="E65" s="33">
        <v>13.58</v>
      </c>
      <c r="F65" s="32">
        <v>9</v>
      </c>
      <c r="G65" s="32">
        <v>9</v>
      </c>
      <c r="H65" s="34">
        <v>145.8</v>
      </c>
      <c r="I65" s="35"/>
    </row>
    <row r="66" s="19" customFormat="1" ht="17" customHeight="1" spans="1:9">
      <c r="A66" s="30">
        <v>63</v>
      </c>
      <c r="B66" s="31" t="s">
        <v>645</v>
      </c>
      <c r="C66" s="32" t="s">
        <v>27</v>
      </c>
      <c r="D66" s="32">
        <v>14</v>
      </c>
      <c r="E66" s="33">
        <v>16.47</v>
      </c>
      <c r="F66" s="32">
        <v>14</v>
      </c>
      <c r="G66" s="32">
        <v>14</v>
      </c>
      <c r="H66" s="34">
        <v>226.8</v>
      </c>
      <c r="I66" s="35"/>
    </row>
    <row r="67" s="19" customFormat="1" ht="17" customHeight="1" spans="1:9">
      <c r="A67" s="30">
        <v>64</v>
      </c>
      <c r="B67" s="31" t="s">
        <v>646</v>
      </c>
      <c r="C67" s="32" t="s">
        <v>27</v>
      </c>
      <c r="D67" s="32">
        <v>6</v>
      </c>
      <c r="E67" s="33">
        <v>5.74</v>
      </c>
      <c r="F67" s="32">
        <v>6</v>
      </c>
      <c r="G67" s="32">
        <v>5.74</v>
      </c>
      <c r="H67" s="34">
        <v>92.988</v>
      </c>
      <c r="I67" s="35"/>
    </row>
    <row r="68" s="19" customFormat="1" ht="17" customHeight="1" spans="1:9">
      <c r="A68" s="30">
        <v>65</v>
      </c>
      <c r="B68" s="31" t="s">
        <v>647</v>
      </c>
      <c r="C68" s="32" t="s">
        <v>27</v>
      </c>
      <c r="D68" s="32">
        <v>21</v>
      </c>
      <c r="E68" s="33">
        <v>14.85</v>
      </c>
      <c r="F68" s="32">
        <v>21</v>
      </c>
      <c r="G68" s="32">
        <v>14.85</v>
      </c>
      <c r="H68" s="34">
        <v>240.57</v>
      </c>
      <c r="I68" s="35"/>
    </row>
    <row r="69" s="19" customFormat="1" ht="17" customHeight="1" spans="1:9">
      <c r="A69" s="30">
        <v>66</v>
      </c>
      <c r="B69" s="31" t="s">
        <v>648</v>
      </c>
      <c r="C69" s="32" t="s">
        <v>27</v>
      </c>
      <c r="D69" s="32">
        <v>15</v>
      </c>
      <c r="E69" s="33">
        <v>17.51</v>
      </c>
      <c r="F69" s="32">
        <v>15</v>
      </c>
      <c r="G69" s="32">
        <v>15</v>
      </c>
      <c r="H69" s="34">
        <v>243</v>
      </c>
      <c r="I69" s="35"/>
    </row>
    <row r="70" s="19" customFormat="1" ht="17" customHeight="1" spans="1:9">
      <c r="A70" s="30">
        <v>67</v>
      </c>
      <c r="B70" s="31" t="s">
        <v>649</v>
      </c>
      <c r="C70" s="32" t="s">
        <v>27</v>
      </c>
      <c r="D70" s="32">
        <v>8</v>
      </c>
      <c r="E70" s="33">
        <v>8.54</v>
      </c>
      <c r="F70" s="32">
        <v>8</v>
      </c>
      <c r="G70" s="30">
        <v>8</v>
      </c>
      <c r="H70" s="34">
        <v>129.6</v>
      </c>
      <c r="I70" s="35"/>
    </row>
    <row r="71" s="19" customFormat="1" ht="17" customHeight="1" spans="1:9">
      <c r="A71" s="30">
        <v>68</v>
      </c>
      <c r="B71" s="31" t="s">
        <v>650</v>
      </c>
      <c r="C71" s="32" t="s">
        <v>27</v>
      </c>
      <c r="D71" s="32">
        <v>9</v>
      </c>
      <c r="E71" s="33">
        <v>7.78</v>
      </c>
      <c r="F71" s="32">
        <v>9</v>
      </c>
      <c r="G71" s="30">
        <v>7.78</v>
      </c>
      <c r="H71" s="34">
        <v>126.036</v>
      </c>
      <c r="I71" s="35"/>
    </row>
    <row r="72" s="19" customFormat="1" ht="17" customHeight="1" spans="1:9">
      <c r="A72" s="30">
        <v>69</v>
      </c>
      <c r="B72" s="31" t="s">
        <v>651</v>
      </c>
      <c r="C72" s="32" t="s">
        <v>27</v>
      </c>
      <c r="D72" s="32">
        <v>12</v>
      </c>
      <c r="E72" s="33">
        <v>12.3</v>
      </c>
      <c r="F72" s="32">
        <v>12</v>
      </c>
      <c r="G72" s="30">
        <v>12</v>
      </c>
      <c r="H72" s="34">
        <v>194.4</v>
      </c>
      <c r="I72" s="35"/>
    </row>
    <row r="73" s="19" customFormat="1" ht="17" customHeight="1" spans="1:9">
      <c r="A73" s="30">
        <v>70</v>
      </c>
      <c r="B73" s="31" t="s">
        <v>652</v>
      </c>
      <c r="C73" s="32" t="s">
        <v>27</v>
      </c>
      <c r="D73" s="32">
        <v>11</v>
      </c>
      <c r="E73" s="33">
        <v>16.63</v>
      </c>
      <c r="F73" s="32">
        <v>11</v>
      </c>
      <c r="G73" s="32">
        <f>16.63-16.12</f>
        <v>0.509999999999998</v>
      </c>
      <c r="H73" s="34">
        <v>8.26199999999997</v>
      </c>
      <c r="I73" s="35"/>
    </row>
    <row r="74" s="19" customFormat="1" ht="17" customHeight="1" spans="1:9">
      <c r="A74" s="30">
        <v>71</v>
      </c>
      <c r="B74" s="45" t="s">
        <v>653</v>
      </c>
      <c r="C74" s="32" t="s">
        <v>27</v>
      </c>
      <c r="D74" s="32">
        <v>9</v>
      </c>
      <c r="E74" s="33">
        <v>10.26</v>
      </c>
      <c r="F74" s="32">
        <v>9</v>
      </c>
      <c r="G74" s="32">
        <v>9</v>
      </c>
      <c r="H74" s="34">
        <v>145.8</v>
      </c>
      <c r="I74" s="35"/>
    </row>
    <row r="75" s="19" customFormat="1" ht="17" customHeight="1" spans="1:9">
      <c r="A75" s="30">
        <v>72</v>
      </c>
      <c r="B75" s="31" t="s">
        <v>654</v>
      </c>
      <c r="C75" s="32" t="s">
        <v>27</v>
      </c>
      <c r="D75" s="32">
        <v>27</v>
      </c>
      <c r="E75" s="33">
        <v>15.43</v>
      </c>
      <c r="F75" s="32">
        <v>27</v>
      </c>
      <c r="G75" s="30">
        <v>15.43</v>
      </c>
      <c r="H75" s="34">
        <v>249.966</v>
      </c>
      <c r="I75" s="35"/>
    </row>
    <row r="76" s="19" customFormat="1" ht="17" customHeight="1" spans="1:9">
      <c r="A76" s="30">
        <v>73</v>
      </c>
      <c r="B76" s="31" t="s">
        <v>655</v>
      </c>
      <c r="C76" s="32" t="s">
        <v>27</v>
      </c>
      <c r="D76" s="32">
        <v>13</v>
      </c>
      <c r="E76" s="33">
        <v>16.05</v>
      </c>
      <c r="F76" s="32">
        <v>13</v>
      </c>
      <c r="G76" s="32">
        <v>13</v>
      </c>
      <c r="H76" s="34">
        <v>210.6</v>
      </c>
      <c r="I76" s="35"/>
    </row>
    <row r="77" s="19" customFormat="1" ht="17" customHeight="1" spans="1:9">
      <c r="A77" s="30">
        <v>74</v>
      </c>
      <c r="B77" s="31" t="s">
        <v>656</v>
      </c>
      <c r="C77" s="32" t="s">
        <v>27</v>
      </c>
      <c r="D77" s="32">
        <v>8</v>
      </c>
      <c r="E77" s="33">
        <v>13.94</v>
      </c>
      <c r="F77" s="32">
        <v>8</v>
      </c>
      <c r="G77" s="32">
        <v>8</v>
      </c>
      <c r="H77" s="34">
        <v>129.6</v>
      </c>
      <c r="I77" s="35"/>
    </row>
    <row r="78" s="19" customFormat="1" ht="17" customHeight="1" spans="1:9">
      <c r="A78" s="30">
        <v>75</v>
      </c>
      <c r="B78" s="31" t="s">
        <v>657</v>
      </c>
      <c r="C78" s="32" t="s">
        <v>27</v>
      </c>
      <c r="D78" s="32">
        <v>5</v>
      </c>
      <c r="E78" s="33">
        <v>13.47</v>
      </c>
      <c r="F78" s="32">
        <v>5</v>
      </c>
      <c r="G78" s="32">
        <v>5</v>
      </c>
      <c r="H78" s="34">
        <v>81</v>
      </c>
      <c r="I78" s="35"/>
    </row>
    <row r="79" s="19" customFormat="1" ht="17" customHeight="1" spans="1:9">
      <c r="A79" s="30">
        <v>76</v>
      </c>
      <c r="B79" s="31" t="s">
        <v>658</v>
      </c>
      <c r="C79" s="32" t="s">
        <v>27</v>
      </c>
      <c r="D79" s="32">
        <v>10</v>
      </c>
      <c r="E79" s="33">
        <v>11.48</v>
      </c>
      <c r="F79" s="32">
        <v>10</v>
      </c>
      <c r="G79" s="32">
        <v>10</v>
      </c>
      <c r="H79" s="34">
        <v>162</v>
      </c>
      <c r="I79" s="35"/>
    </row>
    <row r="80" s="19" customFormat="1" ht="17" customHeight="1" spans="1:9">
      <c r="A80" s="30">
        <v>77</v>
      </c>
      <c r="B80" s="31" t="s">
        <v>659</v>
      </c>
      <c r="C80" s="32" t="s">
        <v>27</v>
      </c>
      <c r="D80" s="32">
        <v>11</v>
      </c>
      <c r="E80" s="33">
        <v>9.2</v>
      </c>
      <c r="F80" s="32">
        <v>11</v>
      </c>
      <c r="G80" s="33">
        <v>9.2</v>
      </c>
      <c r="H80" s="34">
        <v>149.04</v>
      </c>
      <c r="I80" s="35"/>
    </row>
    <row r="81" s="19" customFormat="1" ht="17" customHeight="1" spans="1:9">
      <c r="A81" s="30">
        <v>78</v>
      </c>
      <c r="B81" s="31" t="s">
        <v>660</v>
      </c>
      <c r="C81" s="32" t="s">
        <v>27</v>
      </c>
      <c r="D81" s="32">
        <v>18</v>
      </c>
      <c r="E81" s="33">
        <v>15.07</v>
      </c>
      <c r="F81" s="32">
        <v>18</v>
      </c>
      <c r="G81" s="33">
        <v>15.07</v>
      </c>
      <c r="H81" s="34">
        <v>244.134</v>
      </c>
      <c r="I81" s="35"/>
    </row>
    <row r="82" s="19" customFormat="1" ht="17" customHeight="1" spans="1:9">
      <c r="A82" s="30">
        <v>79</v>
      </c>
      <c r="B82" s="31" t="s">
        <v>661</v>
      </c>
      <c r="C82" s="32" t="s">
        <v>27</v>
      </c>
      <c r="D82" s="32">
        <v>37</v>
      </c>
      <c r="E82" s="33">
        <v>7.95</v>
      </c>
      <c r="F82" s="32">
        <v>37</v>
      </c>
      <c r="G82" s="33">
        <v>7.95</v>
      </c>
      <c r="H82" s="34">
        <v>128.79</v>
      </c>
      <c r="I82" s="35"/>
    </row>
    <row r="83" s="19" customFormat="1" ht="17" customHeight="1" spans="1:9">
      <c r="A83" s="30">
        <v>80</v>
      </c>
      <c r="B83" s="31" t="s">
        <v>662</v>
      </c>
      <c r="C83" s="32" t="s">
        <v>27</v>
      </c>
      <c r="D83" s="32">
        <v>11</v>
      </c>
      <c r="E83" s="33">
        <v>22.91</v>
      </c>
      <c r="F83" s="32">
        <v>11</v>
      </c>
      <c r="G83" s="30">
        <v>11</v>
      </c>
      <c r="H83" s="34">
        <v>178.2</v>
      </c>
      <c r="I83" s="35"/>
    </row>
    <row r="84" s="19" customFormat="1" ht="17" customHeight="1" spans="1:9">
      <c r="A84" s="30">
        <v>81</v>
      </c>
      <c r="B84" s="31" t="s">
        <v>663</v>
      </c>
      <c r="C84" s="32" t="s">
        <v>27</v>
      </c>
      <c r="D84" s="32">
        <v>16</v>
      </c>
      <c r="E84" s="33">
        <v>11.04</v>
      </c>
      <c r="F84" s="32">
        <v>16</v>
      </c>
      <c r="G84" s="30">
        <v>3.93</v>
      </c>
      <c r="H84" s="34">
        <v>63.666</v>
      </c>
      <c r="I84" s="35"/>
    </row>
    <row r="85" s="19" customFormat="1" ht="17" customHeight="1" spans="1:9">
      <c r="A85" s="30">
        <v>82</v>
      </c>
      <c r="B85" s="31" t="s">
        <v>664</v>
      </c>
      <c r="C85" s="32" t="s">
        <v>27</v>
      </c>
      <c r="D85" s="32">
        <v>20</v>
      </c>
      <c r="E85" s="33">
        <v>25.4</v>
      </c>
      <c r="F85" s="32">
        <v>20</v>
      </c>
      <c r="G85" s="30">
        <v>20</v>
      </c>
      <c r="H85" s="34">
        <v>324</v>
      </c>
      <c r="I85" s="35"/>
    </row>
    <row r="86" s="19" customFormat="1" ht="17" customHeight="1" spans="1:9">
      <c r="A86" s="30">
        <v>83</v>
      </c>
      <c r="B86" s="31" t="s">
        <v>665</v>
      </c>
      <c r="C86" s="32" t="s">
        <v>27</v>
      </c>
      <c r="D86" s="32">
        <v>14</v>
      </c>
      <c r="E86" s="33">
        <v>6.39</v>
      </c>
      <c r="F86" s="32">
        <v>14</v>
      </c>
      <c r="G86" s="32">
        <v>6.39</v>
      </c>
      <c r="H86" s="34">
        <v>103.518</v>
      </c>
      <c r="I86" s="35"/>
    </row>
    <row r="87" s="19" customFormat="1" ht="17" customHeight="1" spans="1:9">
      <c r="A87" s="30">
        <v>84</v>
      </c>
      <c r="B87" s="31" t="s">
        <v>666</v>
      </c>
      <c r="C87" s="32" t="s">
        <v>27</v>
      </c>
      <c r="D87" s="32">
        <v>10</v>
      </c>
      <c r="E87" s="33">
        <v>14.56</v>
      </c>
      <c r="F87" s="32">
        <v>10</v>
      </c>
      <c r="G87" s="32">
        <v>10</v>
      </c>
      <c r="H87" s="34">
        <v>162</v>
      </c>
      <c r="I87" s="35"/>
    </row>
    <row r="88" s="19" customFormat="1" ht="17" customHeight="1" spans="1:9">
      <c r="A88" s="30">
        <v>85</v>
      </c>
      <c r="B88" s="31" t="s">
        <v>667</v>
      </c>
      <c r="C88" s="32" t="s">
        <v>27</v>
      </c>
      <c r="D88" s="30">
        <v>21</v>
      </c>
      <c r="E88" s="39">
        <v>14.14</v>
      </c>
      <c r="F88" s="30">
        <v>21</v>
      </c>
      <c r="G88" s="39">
        <f>14.14-10</f>
        <v>4.14</v>
      </c>
      <c r="H88" s="34">
        <v>67.068</v>
      </c>
      <c r="I88" s="35"/>
    </row>
    <row r="89" s="19" customFormat="1" ht="17" customHeight="1" spans="1:9">
      <c r="A89" s="30">
        <v>86</v>
      </c>
      <c r="B89" s="31" t="s">
        <v>668</v>
      </c>
      <c r="C89" s="32" t="s">
        <v>27</v>
      </c>
      <c r="D89" s="32">
        <v>19</v>
      </c>
      <c r="E89" s="33">
        <v>6.72</v>
      </c>
      <c r="F89" s="32">
        <v>19</v>
      </c>
      <c r="G89" s="33">
        <f>6.72-5.3</f>
        <v>1.42</v>
      </c>
      <c r="H89" s="34">
        <v>23.004</v>
      </c>
      <c r="I89" s="35"/>
    </row>
    <row r="90" s="19" customFormat="1" ht="17" customHeight="1" spans="1:9">
      <c r="A90" s="30">
        <v>87</v>
      </c>
      <c r="B90" s="31" t="s">
        <v>669</v>
      </c>
      <c r="C90" s="32" t="s">
        <v>27</v>
      </c>
      <c r="D90" s="32">
        <v>9</v>
      </c>
      <c r="E90" s="33">
        <v>4.67</v>
      </c>
      <c r="F90" s="32">
        <v>9</v>
      </c>
      <c r="G90" s="33">
        <v>4.67</v>
      </c>
      <c r="H90" s="34">
        <v>75.654</v>
      </c>
      <c r="I90" s="35"/>
    </row>
    <row r="91" s="19" customFormat="1" ht="17" customHeight="1" spans="1:9">
      <c r="A91" s="30">
        <v>88</v>
      </c>
      <c r="B91" s="31" t="s">
        <v>670</v>
      </c>
      <c r="C91" s="32" t="s">
        <v>27</v>
      </c>
      <c r="D91" s="32">
        <v>26</v>
      </c>
      <c r="E91" s="33">
        <v>18.83</v>
      </c>
      <c r="F91" s="32">
        <v>26</v>
      </c>
      <c r="G91" s="33">
        <v>18.83</v>
      </c>
      <c r="H91" s="34">
        <v>305.046</v>
      </c>
      <c r="I91" s="35"/>
    </row>
    <row r="92" s="19" customFormat="1" ht="17" customHeight="1" spans="1:9">
      <c r="A92" s="30">
        <v>89</v>
      </c>
      <c r="B92" s="31" t="s">
        <v>671</v>
      </c>
      <c r="C92" s="32" t="s">
        <v>27</v>
      </c>
      <c r="D92" s="30">
        <v>5</v>
      </c>
      <c r="E92" s="39">
        <v>10.33</v>
      </c>
      <c r="F92" s="30">
        <v>5</v>
      </c>
      <c r="G92" s="30">
        <v>5</v>
      </c>
      <c r="H92" s="34">
        <v>81</v>
      </c>
      <c r="I92" s="35"/>
    </row>
    <row r="93" s="19" customFormat="1" ht="17" customHeight="1" spans="1:9">
      <c r="A93" s="30">
        <v>90</v>
      </c>
      <c r="B93" s="31" t="s">
        <v>672</v>
      </c>
      <c r="C93" s="32" t="s">
        <v>27</v>
      </c>
      <c r="D93" s="32">
        <v>18</v>
      </c>
      <c r="E93" s="33">
        <v>14.95</v>
      </c>
      <c r="F93" s="32">
        <v>18</v>
      </c>
      <c r="G93" s="30">
        <v>14.95</v>
      </c>
      <c r="H93" s="34">
        <v>242.19</v>
      </c>
      <c r="I93" s="35"/>
    </row>
    <row r="94" s="19" customFormat="1" ht="17" customHeight="1" spans="1:9">
      <c r="A94" s="30">
        <v>91</v>
      </c>
      <c r="B94" s="31" t="s">
        <v>673</v>
      </c>
      <c r="C94" s="32" t="s">
        <v>27</v>
      </c>
      <c r="D94" s="32">
        <v>17</v>
      </c>
      <c r="E94" s="33">
        <v>9.02</v>
      </c>
      <c r="F94" s="32">
        <v>17</v>
      </c>
      <c r="G94" s="33">
        <v>9.02</v>
      </c>
      <c r="H94" s="34">
        <v>146.124</v>
      </c>
      <c r="I94" s="35"/>
    </row>
    <row r="95" s="19" customFormat="1" ht="17" customHeight="1" spans="1:9">
      <c r="A95" s="30">
        <v>92</v>
      </c>
      <c r="B95" s="31" t="s">
        <v>674</v>
      </c>
      <c r="C95" s="32" t="s">
        <v>27</v>
      </c>
      <c r="D95" s="32">
        <v>23</v>
      </c>
      <c r="E95" s="33">
        <v>20.8</v>
      </c>
      <c r="F95" s="32">
        <v>23</v>
      </c>
      <c r="G95" s="33">
        <v>20.8</v>
      </c>
      <c r="H95" s="34">
        <v>336.96</v>
      </c>
      <c r="I95" s="35"/>
    </row>
    <row r="96" s="19" customFormat="1" ht="17" customHeight="1" spans="1:9">
      <c r="A96" s="30">
        <v>93</v>
      </c>
      <c r="B96" s="31" t="s">
        <v>675</v>
      </c>
      <c r="C96" s="32" t="s">
        <v>27</v>
      </c>
      <c r="D96" s="32">
        <v>22</v>
      </c>
      <c r="E96" s="33">
        <v>16.89</v>
      </c>
      <c r="F96" s="32">
        <v>22</v>
      </c>
      <c r="G96" s="33">
        <v>16.89</v>
      </c>
      <c r="H96" s="34">
        <v>273.618</v>
      </c>
      <c r="I96" s="35"/>
    </row>
    <row r="97" s="19" customFormat="1" ht="17" customHeight="1" spans="1:9">
      <c r="A97" s="30">
        <v>94</v>
      </c>
      <c r="B97" s="31" t="s">
        <v>676</v>
      </c>
      <c r="C97" s="32" t="s">
        <v>27</v>
      </c>
      <c r="D97" s="32">
        <v>29</v>
      </c>
      <c r="E97" s="33">
        <v>10.5</v>
      </c>
      <c r="F97" s="32">
        <v>29</v>
      </c>
      <c r="G97" s="33">
        <v>10.5</v>
      </c>
      <c r="H97" s="34">
        <v>170.1</v>
      </c>
      <c r="I97" s="35"/>
    </row>
    <row r="98" s="19" customFormat="1" ht="17" customHeight="1" spans="1:9">
      <c r="A98" s="30">
        <v>95</v>
      </c>
      <c r="B98" s="31" t="s">
        <v>677</v>
      </c>
      <c r="C98" s="32" t="s">
        <v>27</v>
      </c>
      <c r="D98" s="32">
        <v>17</v>
      </c>
      <c r="E98" s="33">
        <v>15.37</v>
      </c>
      <c r="F98" s="32">
        <v>17</v>
      </c>
      <c r="G98" s="33">
        <v>15.37</v>
      </c>
      <c r="H98" s="34">
        <v>248.994</v>
      </c>
      <c r="I98" s="35"/>
    </row>
    <row r="99" s="19" customFormat="1" ht="17" customHeight="1" spans="1:9">
      <c r="A99" s="30">
        <v>96</v>
      </c>
      <c r="B99" s="31" t="s">
        <v>678</v>
      </c>
      <c r="C99" s="32" t="s">
        <v>27</v>
      </c>
      <c r="D99" s="32">
        <v>30</v>
      </c>
      <c r="E99" s="33">
        <v>31.72</v>
      </c>
      <c r="F99" s="32">
        <v>30</v>
      </c>
      <c r="G99" s="32">
        <v>30</v>
      </c>
      <c r="H99" s="34">
        <v>486</v>
      </c>
      <c r="I99" s="35"/>
    </row>
    <row r="100" s="19" customFormat="1" ht="17" customHeight="1" spans="1:9">
      <c r="A100" s="30">
        <v>97</v>
      </c>
      <c r="B100" s="31" t="s">
        <v>679</v>
      </c>
      <c r="C100" s="32" t="s">
        <v>27</v>
      </c>
      <c r="D100" s="32">
        <v>23</v>
      </c>
      <c r="E100" s="33">
        <v>15.97</v>
      </c>
      <c r="F100" s="32">
        <v>23</v>
      </c>
      <c r="G100" s="33">
        <v>14.99</v>
      </c>
      <c r="H100" s="34">
        <v>242.838</v>
      </c>
      <c r="I100" s="35"/>
    </row>
    <row r="101" s="19" customFormat="1" ht="17" customHeight="1" spans="1:9">
      <c r="A101" s="30">
        <v>98</v>
      </c>
      <c r="B101" s="31" t="s">
        <v>680</v>
      </c>
      <c r="C101" s="32" t="s">
        <v>27</v>
      </c>
      <c r="D101" s="32">
        <v>25</v>
      </c>
      <c r="E101" s="33">
        <v>21.21</v>
      </c>
      <c r="F101" s="32">
        <v>25</v>
      </c>
      <c r="G101" s="33">
        <v>21.21</v>
      </c>
      <c r="H101" s="34">
        <v>343.602</v>
      </c>
      <c r="I101" s="35"/>
    </row>
    <row r="102" s="19" customFormat="1" ht="17" customHeight="1" spans="1:9">
      <c r="A102" s="30">
        <v>99</v>
      </c>
      <c r="B102" s="31" t="s">
        <v>681</v>
      </c>
      <c r="C102" s="32" t="s">
        <v>27</v>
      </c>
      <c r="D102" s="32">
        <v>18</v>
      </c>
      <c r="E102" s="33">
        <v>16.97</v>
      </c>
      <c r="F102" s="32">
        <v>18</v>
      </c>
      <c r="G102" s="33">
        <v>16.97</v>
      </c>
      <c r="H102" s="34">
        <v>274.914</v>
      </c>
      <c r="I102" s="35"/>
    </row>
    <row r="103" s="19" customFormat="1" ht="17" customHeight="1" spans="1:9">
      <c r="A103" s="30">
        <v>100</v>
      </c>
      <c r="B103" s="31" t="s">
        <v>682</v>
      </c>
      <c r="C103" s="32" t="s">
        <v>27</v>
      </c>
      <c r="D103" s="32">
        <v>26</v>
      </c>
      <c r="E103" s="33">
        <v>8.85</v>
      </c>
      <c r="F103" s="32">
        <v>26</v>
      </c>
      <c r="G103" s="33">
        <v>8.85</v>
      </c>
      <c r="H103" s="34">
        <v>143.37</v>
      </c>
      <c r="I103" s="35"/>
    </row>
    <row r="104" s="19" customFormat="1" ht="17" customHeight="1" spans="1:9">
      <c r="A104" s="30">
        <v>101</v>
      </c>
      <c r="B104" s="31" t="s">
        <v>683</v>
      </c>
      <c r="C104" s="32" t="s">
        <v>27</v>
      </c>
      <c r="D104" s="32">
        <v>12</v>
      </c>
      <c r="E104" s="33">
        <v>18.89</v>
      </c>
      <c r="F104" s="32">
        <v>12</v>
      </c>
      <c r="G104" s="30">
        <v>12</v>
      </c>
      <c r="H104" s="34">
        <v>194.4</v>
      </c>
      <c r="I104" s="35"/>
    </row>
    <row r="105" s="19" customFormat="1" ht="17" customHeight="1" spans="1:9">
      <c r="A105" s="30">
        <v>102</v>
      </c>
      <c r="B105" s="31" t="s">
        <v>337</v>
      </c>
      <c r="C105" s="32" t="s">
        <v>27</v>
      </c>
      <c r="D105" s="32">
        <v>13</v>
      </c>
      <c r="E105" s="33">
        <v>12.81</v>
      </c>
      <c r="F105" s="32">
        <v>13</v>
      </c>
      <c r="G105" s="30">
        <v>12.81</v>
      </c>
      <c r="H105" s="34">
        <v>207.522</v>
      </c>
      <c r="I105" s="35"/>
    </row>
    <row r="106" s="19" customFormat="1" ht="17" customHeight="1" spans="1:9">
      <c r="A106" s="30">
        <v>103</v>
      </c>
      <c r="B106" s="31" t="s">
        <v>684</v>
      </c>
      <c r="C106" s="32" t="s">
        <v>27</v>
      </c>
      <c r="D106" s="32">
        <v>8</v>
      </c>
      <c r="E106" s="33">
        <v>11.64</v>
      </c>
      <c r="F106" s="32">
        <v>8</v>
      </c>
      <c r="G106" s="30">
        <v>8</v>
      </c>
      <c r="H106" s="34">
        <v>129.6</v>
      </c>
      <c r="I106" s="35"/>
    </row>
    <row r="107" s="19" customFormat="1" ht="17" customHeight="1" spans="1:9">
      <c r="A107" s="30">
        <v>104</v>
      </c>
      <c r="B107" s="31" t="s">
        <v>685</v>
      </c>
      <c r="C107" s="32" t="s">
        <v>27</v>
      </c>
      <c r="D107" s="32">
        <v>23</v>
      </c>
      <c r="E107" s="33">
        <v>16.43</v>
      </c>
      <c r="F107" s="32">
        <v>23</v>
      </c>
      <c r="G107" s="30">
        <v>16.43</v>
      </c>
      <c r="H107" s="34">
        <v>266.166</v>
      </c>
      <c r="I107" s="35"/>
    </row>
    <row r="108" s="19" customFormat="1" ht="17" customHeight="1" spans="1:9">
      <c r="A108" s="30">
        <v>105</v>
      </c>
      <c r="B108" s="31" t="s">
        <v>686</v>
      </c>
      <c r="C108" s="32" t="s">
        <v>27</v>
      </c>
      <c r="D108" s="32">
        <v>11</v>
      </c>
      <c r="E108" s="33">
        <v>14.41</v>
      </c>
      <c r="F108" s="32">
        <v>11</v>
      </c>
      <c r="G108" s="32">
        <v>11</v>
      </c>
      <c r="H108" s="34">
        <v>178.2</v>
      </c>
      <c r="I108" s="35"/>
    </row>
    <row r="109" s="19" customFormat="1" ht="17" customHeight="1" spans="1:9">
      <c r="A109" s="30">
        <v>106</v>
      </c>
      <c r="B109" s="31" t="s">
        <v>687</v>
      </c>
      <c r="C109" s="32" t="s">
        <v>27</v>
      </c>
      <c r="D109" s="32">
        <v>22</v>
      </c>
      <c r="E109" s="33">
        <v>23.84</v>
      </c>
      <c r="F109" s="32">
        <v>22</v>
      </c>
      <c r="G109" s="32">
        <v>22</v>
      </c>
      <c r="H109" s="34">
        <v>356.4</v>
      </c>
      <c r="I109" s="35"/>
    </row>
    <row r="110" s="19" customFormat="1" ht="17" customHeight="1" spans="1:9">
      <c r="A110" s="30">
        <v>107</v>
      </c>
      <c r="B110" s="31" t="s">
        <v>688</v>
      </c>
      <c r="C110" s="32" t="s">
        <v>27</v>
      </c>
      <c r="D110" s="32">
        <v>10</v>
      </c>
      <c r="E110" s="33">
        <v>10.39</v>
      </c>
      <c r="F110" s="32">
        <v>10</v>
      </c>
      <c r="G110" s="32">
        <v>10</v>
      </c>
      <c r="H110" s="34">
        <v>162</v>
      </c>
      <c r="I110" s="35"/>
    </row>
    <row r="111" s="19" customFormat="1" ht="17" customHeight="1" spans="1:9">
      <c r="A111" s="30">
        <v>108</v>
      </c>
      <c r="B111" s="31" t="s">
        <v>689</v>
      </c>
      <c r="C111" s="32" t="s">
        <v>27</v>
      </c>
      <c r="D111" s="32">
        <v>29</v>
      </c>
      <c r="E111" s="33">
        <v>14.42</v>
      </c>
      <c r="F111" s="32">
        <v>29</v>
      </c>
      <c r="G111" s="30">
        <v>14.42</v>
      </c>
      <c r="H111" s="34">
        <v>233.604</v>
      </c>
      <c r="I111" s="35"/>
    </row>
    <row r="112" s="19" customFormat="1" ht="17" customHeight="1" spans="1:9">
      <c r="A112" s="30">
        <v>109</v>
      </c>
      <c r="B112" s="31" t="s">
        <v>690</v>
      </c>
      <c r="C112" s="32" t="s">
        <v>27</v>
      </c>
      <c r="D112" s="32">
        <v>7</v>
      </c>
      <c r="E112" s="33">
        <v>11.22</v>
      </c>
      <c r="F112" s="32">
        <v>7</v>
      </c>
      <c r="G112" s="30">
        <v>7</v>
      </c>
      <c r="H112" s="34">
        <v>113.4</v>
      </c>
      <c r="I112" s="35"/>
    </row>
    <row r="113" s="19" customFormat="1" ht="17" customHeight="1" spans="1:9">
      <c r="A113" s="30">
        <v>110</v>
      </c>
      <c r="B113" s="46" t="s">
        <v>691</v>
      </c>
      <c r="C113" s="32" t="s">
        <v>27</v>
      </c>
      <c r="D113" s="32">
        <v>14</v>
      </c>
      <c r="E113" s="33">
        <v>12.65</v>
      </c>
      <c r="F113" s="32">
        <v>14</v>
      </c>
      <c r="G113" s="33">
        <v>12.65</v>
      </c>
      <c r="H113" s="34">
        <v>204.93</v>
      </c>
      <c r="I113" s="35"/>
    </row>
    <row r="114" s="19" customFormat="1" ht="17" customHeight="1" spans="1:9">
      <c r="A114" s="30">
        <v>111</v>
      </c>
      <c r="B114" s="47" t="s">
        <v>692</v>
      </c>
      <c r="C114" s="32" t="s">
        <v>27</v>
      </c>
      <c r="D114" s="32">
        <v>15</v>
      </c>
      <c r="E114" s="33">
        <v>5.7</v>
      </c>
      <c r="F114" s="32">
        <v>15</v>
      </c>
      <c r="G114" s="33">
        <v>5.7</v>
      </c>
      <c r="H114" s="34">
        <v>92.34</v>
      </c>
      <c r="I114" s="35"/>
    </row>
    <row r="115" s="19" customFormat="1" ht="17" customHeight="1" spans="1:9">
      <c r="A115" s="30">
        <v>112</v>
      </c>
      <c r="B115" s="48" t="s">
        <v>693</v>
      </c>
      <c r="C115" s="32" t="s">
        <v>27</v>
      </c>
      <c r="D115" s="32">
        <v>10</v>
      </c>
      <c r="E115" s="33">
        <v>11.2</v>
      </c>
      <c r="F115" s="32">
        <v>10</v>
      </c>
      <c r="G115" s="32">
        <v>10</v>
      </c>
      <c r="H115" s="34">
        <v>162</v>
      </c>
      <c r="I115" s="35"/>
    </row>
    <row r="116" s="19" customFormat="1" ht="17" customHeight="1" spans="1:9">
      <c r="A116" s="30">
        <v>113</v>
      </c>
      <c r="B116" s="48" t="s">
        <v>694</v>
      </c>
      <c r="C116" s="32" t="s">
        <v>27</v>
      </c>
      <c r="D116" s="32">
        <v>8</v>
      </c>
      <c r="E116" s="33">
        <v>6.62</v>
      </c>
      <c r="F116" s="32">
        <v>8</v>
      </c>
      <c r="G116" s="33">
        <v>6.62</v>
      </c>
      <c r="H116" s="34">
        <v>107.244</v>
      </c>
      <c r="I116" s="35"/>
    </row>
    <row r="117" s="19" customFormat="1" ht="17" customHeight="1" spans="1:9">
      <c r="A117" s="30">
        <v>114</v>
      </c>
      <c r="B117" s="48" t="s">
        <v>695</v>
      </c>
      <c r="C117" s="32" t="s">
        <v>27</v>
      </c>
      <c r="D117" s="32">
        <v>20</v>
      </c>
      <c r="E117" s="33">
        <v>10.33</v>
      </c>
      <c r="F117" s="32">
        <v>20</v>
      </c>
      <c r="G117" s="33">
        <v>10.33</v>
      </c>
      <c r="H117" s="34">
        <v>167.346</v>
      </c>
      <c r="I117" s="35"/>
    </row>
    <row r="118" s="19" customFormat="1" ht="17" customHeight="1" spans="1:9">
      <c r="A118" s="30">
        <v>115</v>
      </c>
      <c r="B118" s="48" t="s">
        <v>696</v>
      </c>
      <c r="C118" s="32" t="s">
        <v>27</v>
      </c>
      <c r="D118" s="32">
        <v>13</v>
      </c>
      <c r="E118" s="33">
        <v>14.95</v>
      </c>
      <c r="F118" s="32">
        <v>13</v>
      </c>
      <c r="G118" s="30">
        <v>13</v>
      </c>
      <c r="H118" s="34">
        <v>210.6</v>
      </c>
      <c r="I118" s="35"/>
    </row>
    <row r="119" s="19" customFormat="1" ht="17" customHeight="1" spans="1:9">
      <c r="A119" s="30">
        <v>116</v>
      </c>
      <c r="B119" s="48" t="s">
        <v>697</v>
      </c>
      <c r="C119" s="32" t="s">
        <v>27</v>
      </c>
      <c r="D119" s="32">
        <v>30</v>
      </c>
      <c r="E119" s="33">
        <v>9.02</v>
      </c>
      <c r="F119" s="32">
        <v>30</v>
      </c>
      <c r="G119" s="33">
        <v>9.02</v>
      </c>
      <c r="H119" s="34">
        <v>146.124</v>
      </c>
      <c r="I119" s="35"/>
    </row>
    <row r="120" s="19" customFormat="1" ht="17" customHeight="1" spans="1:9">
      <c r="A120" s="30">
        <v>117</v>
      </c>
      <c r="B120" s="48" t="s">
        <v>698</v>
      </c>
      <c r="C120" s="32" t="s">
        <v>27</v>
      </c>
      <c r="D120" s="32">
        <v>21</v>
      </c>
      <c r="E120" s="33">
        <v>20.8</v>
      </c>
      <c r="F120" s="32">
        <v>21</v>
      </c>
      <c r="G120" s="33">
        <v>20.8</v>
      </c>
      <c r="H120" s="34">
        <v>336.96</v>
      </c>
      <c r="I120" s="35"/>
    </row>
    <row r="121" s="19" customFormat="1" ht="17" customHeight="1" spans="1:9">
      <c r="A121" s="30">
        <v>118</v>
      </c>
      <c r="B121" s="48" t="s">
        <v>699</v>
      </c>
      <c r="C121" s="32" t="s">
        <v>27</v>
      </c>
      <c r="D121" s="32">
        <v>21.5</v>
      </c>
      <c r="E121" s="33">
        <v>18.99</v>
      </c>
      <c r="F121" s="32">
        <v>21.5</v>
      </c>
      <c r="G121" s="33">
        <v>18.99</v>
      </c>
      <c r="H121" s="34">
        <v>307.638</v>
      </c>
      <c r="I121" s="35"/>
    </row>
    <row r="122" s="19" customFormat="1" ht="17" customHeight="1" spans="1:9">
      <c r="A122" s="30">
        <v>119</v>
      </c>
      <c r="B122" s="48" t="s">
        <v>700</v>
      </c>
      <c r="C122" s="32" t="s">
        <v>27</v>
      </c>
      <c r="D122" s="32">
        <v>18</v>
      </c>
      <c r="E122" s="33">
        <v>18.17</v>
      </c>
      <c r="F122" s="32">
        <v>18</v>
      </c>
      <c r="G122" s="30">
        <v>18</v>
      </c>
      <c r="H122" s="34">
        <v>291.6</v>
      </c>
      <c r="I122" s="35"/>
    </row>
    <row r="123" s="19" customFormat="1" ht="17" customHeight="1" spans="1:9">
      <c r="A123" s="30">
        <v>120</v>
      </c>
      <c r="B123" s="48" t="s">
        <v>701</v>
      </c>
      <c r="C123" s="32" t="s">
        <v>27</v>
      </c>
      <c r="D123" s="32">
        <v>12.8</v>
      </c>
      <c r="E123" s="33">
        <v>14.94</v>
      </c>
      <c r="F123" s="32">
        <v>12.8</v>
      </c>
      <c r="G123" s="30">
        <v>12.8</v>
      </c>
      <c r="H123" s="34">
        <v>207.36</v>
      </c>
      <c r="I123" s="35"/>
    </row>
    <row r="124" s="19" customFormat="1" ht="17" customHeight="1" spans="1:9">
      <c r="A124" s="30">
        <v>121</v>
      </c>
      <c r="B124" s="48" t="s">
        <v>702</v>
      </c>
      <c r="C124" s="32" t="s">
        <v>27</v>
      </c>
      <c r="D124" s="32">
        <v>10</v>
      </c>
      <c r="E124" s="33">
        <v>6.74</v>
      </c>
      <c r="F124" s="32">
        <v>10</v>
      </c>
      <c r="G124" s="33">
        <v>6.74</v>
      </c>
      <c r="H124" s="34">
        <v>109.188</v>
      </c>
      <c r="I124" s="35"/>
    </row>
    <row r="125" s="19" customFormat="1" ht="17" customHeight="1" spans="1:9">
      <c r="A125" s="30">
        <v>122</v>
      </c>
      <c r="B125" s="48" t="s">
        <v>703</v>
      </c>
      <c r="C125" s="32" t="s">
        <v>27</v>
      </c>
      <c r="D125" s="32">
        <v>19</v>
      </c>
      <c r="E125" s="33">
        <v>6.5</v>
      </c>
      <c r="F125" s="32">
        <v>19</v>
      </c>
      <c r="G125" s="33">
        <v>6.5</v>
      </c>
      <c r="H125" s="34">
        <v>105.3</v>
      </c>
      <c r="I125" s="35"/>
    </row>
    <row r="126" s="19" customFormat="1" ht="17" customHeight="1" spans="1:9">
      <c r="A126" s="30">
        <v>123</v>
      </c>
      <c r="B126" s="48" t="s">
        <v>704</v>
      </c>
      <c r="C126" s="32" t="s">
        <v>27</v>
      </c>
      <c r="D126" s="32">
        <v>18.5</v>
      </c>
      <c r="E126" s="33">
        <v>15.01</v>
      </c>
      <c r="F126" s="32">
        <v>18.5</v>
      </c>
      <c r="G126" s="33">
        <v>15.01</v>
      </c>
      <c r="H126" s="34">
        <v>243.162</v>
      </c>
      <c r="I126" s="35"/>
    </row>
    <row r="127" s="19" customFormat="1" ht="17" customHeight="1" spans="1:9">
      <c r="A127" s="30">
        <v>124</v>
      </c>
      <c r="B127" s="48" t="s">
        <v>705</v>
      </c>
      <c r="C127" s="32" t="s">
        <v>27</v>
      </c>
      <c r="D127" s="32">
        <v>22</v>
      </c>
      <c r="E127" s="33">
        <v>20.82</v>
      </c>
      <c r="F127" s="32">
        <v>22</v>
      </c>
      <c r="G127" s="33">
        <v>20.82</v>
      </c>
      <c r="H127" s="34">
        <v>337.284</v>
      </c>
      <c r="I127" s="35"/>
    </row>
    <row r="128" s="19" customFormat="1" ht="17" customHeight="1" spans="1:9">
      <c r="A128" s="30">
        <v>125</v>
      </c>
      <c r="B128" s="48" t="s">
        <v>706</v>
      </c>
      <c r="C128" s="32" t="s">
        <v>27</v>
      </c>
      <c r="D128" s="32">
        <v>20</v>
      </c>
      <c r="E128" s="33">
        <v>18.23</v>
      </c>
      <c r="F128" s="32">
        <v>20</v>
      </c>
      <c r="G128" s="33">
        <v>18.23</v>
      </c>
      <c r="H128" s="34">
        <v>295.326</v>
      </c>
      <c r="I128" s="35"/>
    </row>
    <row r="129" s="19" customFormat="1" ht="17" customHeight="1" spans="1:9">
      <c r="A129" s="30">
        <v>126</v>
      </c>
      <c r="B129" s="48" t="s">
        <v>707</v>
      </c>
      <c r="C129" s="32" t="s">
        <v>27</v>
      </c>
      <c r="D129" s="32">
        <v>10.3</v>
      </c>
      <c r="E129" s="33">
        <v>6.12</v>
      </c>
      <c r="F129" s="32">
        <v>10.3</v>
      </c>
      <c r="G129" s="33">
        <v>6.12</v>
      </c>
      <c r="H129" s="34">
        <v>99.144</v>
      </c>
      <c r="I129" s="35"/>
    </row>
    <row r="130" s="19" customFormat="1" ht="17" customHeight="1" spans="1:9">
      <c r="A130" s="30">
        <v>127</v>
      </c>
      <c r="B130" s="48" t="s">
        <v>708</v>
      </c>
      <c r="C130" s="32" t="s">
        <v>27</v>
      </c>
      <c r="D130" s="32">
        <v>7.3</v>
      </c>
      <c r="E130" s="33">
        <v>6.56</v>
      </c>
      <c r="F130" s="32">
        <v>7.3</v>
      </c>
      <c r="G130" s="33">
        <v>6.56</v>
      </c>
      <c r="H130" s="34">
        <v>106.272</v>
      </c>
      <c r="I130" s="35"/>
    </row>
    <row r="131" s="19" customFormat="1" ht="17" customHeight="1" spans="1:9">
      <c r="A131" s="30">
        <v>128</v>
      </c>
      <c r="B131" s="48" t="s">
        <v>709</v>
      </c>
      <c r="C131" s="32" t="s">
        <v>27</v>
      </c>
      <c r="D131" s="32">
        <v>18</v>
      </c>
      <c r="E131" s="33">
        <v>11.95</v>
      </c>
      <c r="F131" s="32">
        <v>18</v>
      </c>
      <c r="G131" s="33">
        <v>4.95</v>
      </c>
      <c r="H131" s="34">
        <v>80.19</v>
      </c>
      <c r="I131" s="35"/>
    </row>
    <row r="132" s="19" customFormat="1" ht="17" customHeight="1" spans="1:9">
      <c r="A132" s="30">
        <v>129</v>
      </c>
      <c r="B132" s="48" t="s">
        <v>710</v>
      </c>
      <c r="C132" s="32" t="s">
        <v>27</v>
      </c>
      <c r="D132" s="32">
        <v>17</v>
      </c>
      <c r="E132" s="33">
        <v>15.22</v>
      </c>
      <c r="F132" s="32">
        <v>17</v>
      </c>
      <c r="G132" s="33">
        <v>15.22</v>
      </c>
      <c r="H132" s="34">
        <v>246.564</v>
      </c>
      <c r="I132" s="35"/>
    </row>
    <row r="133" s="19" customFormat="1" ht="17" customHeight="1" spans="1:9">
      <c r="A133" s="30">
        <v>130</v>
      </c>
      <c r="B133" s="48" t="s">
        <v>711</v>
      </c>
      <c r="C133" s="32" t="s">
        <v>27</v>
      </c>
      <c r="D133" s="32">
        <v>21</v>
      </c>
      <c r="E133" s="33">
        <v>14.5</v>
      </c>
      <c r="F133" s="32">
        <v>21</v>
      </c>
      <c r="G133" s="33">
        <v>4.5</v>
      </c>
      <c r="H133" s="34">
        <v>72.9</v>
      </c>
      <c r="I133" s="35"/>
    </row>
    <row r="134" s="19" customFormat="1" ht="17" customHeight="1" spans="1:9">
      <c r="A134" s="30">
        <v>131</v>
      </c>
      <c r="B134" s="48" t="s">
        <v>712</v>
      </c>
      <c r="C134" s="32" t="s">
        <v>27</v>
      </c>
      <c r="D134" s="32">
        <v>27.3</v>
      </c>
      <c r="E134" s="33">
        <v>26.79</v>
      </c>
      <c r="F134" s="32">
        <v>27.3</v>
      </c>
      <c r="G134" s="33">
        <v>26.79</v>
      </c>
      <c r="H134" s="34">
        <v>433.998</v>
      </c>
      <c r="I134" s="35"/>
    </row>
    <row r="135" s="19" customFormat="1" ht="17" customHeight="1" spans="1:9">
      <c r="A135" s="30">
        <v>132</v>
      </c>
      <c r="B135" s="48" t="s">
        <v>713</v>
      </c>
      <c r="C135" s="32" t="s">
        <v>27</v>
      </c>
      <c r="D135" s="32">
        <v>7</v>
      </c>
      <c r="E135" s="33">
        <v>6.7</v>
      </c>
      <c r="F135" s="32">
        <v>7</v>
      </c>
      <c r="G135" s="33">
        <v>6.7</v>
      </c>
      <c r="H135" s="34">
        <v>108.54</v>
      </c>
      <c r="I135" s="35"/>
    </row>
    <row r="136" s="19" customFormat="1" ht="17" customHeight="1" spans="1:9">
      <c r="A136" s="30">
        <v>133</v>
      </c>
      <c r="B136" s="48" t="s">
        <v>714</v>
      </c>
      <c r="C136" s="32" t="s">
        <v>27</v>
      </c>
      <c r="D136" s="32">
        <v>19</v>
      </c>
      <c r="E136" s="33">
        <v>19.42</v>
      </c>
      <c r="F136" s="32">
        <v>19</v>
      </c>
      <c r="G136" s="30">
        <v>19</v>
      </c>
      <c r="H136" s="34">
        <v>307.8</v>
      </c>
      <c r="I136" s="35"/>
    </row>
    <row r="137" s="19" customFormat="1" ht="17" customHeight="1" spans="1:9">
      <c r="A137" s="30">
        <v>134</v>
      </c>
      <c r="B137" s="48" t="s">
        <v>715</v>
      </c>
      <c r="C137" s="32" t="s">
        <v>27</v>
      </c>
      <c r="D137" s="32">
        <v>10</v>
      </c>
      <c r="E137" s="33">
        <v>17.67</v>
      </c>
      <c r="F137" s="32">
        <v>10</v>
      </c>
      <c r="G137" s="32">
        <v>10</v>
      </c>
      <c r="H137" s="34">
        <v>162</v>
      </c>
      <c r="I137" s="35"/>
    </row>
    <row r="138" s="19" customFormat="1" ht="17" customHeight="1" spans="1:9">
      <c r="A138" s="30">
        <v>135</v>
      </c>
      <c r="B138" s="48" t="s">
        <v>716</v>
      </c>
      <c r="C138" s="32" t="s">
        <v>27</v>
      </c>
      <c r="D138" s="32">
        <v>44</v>
      </c>
      <c r="E138" s="33">
        <v>18.23</v>
      </c>
      <c r="F138" s="32">
        <v>44</v>
      </c>
      <c r="G138" s="32">
        <v>18.23</v>
      </c>
      <c r="H138" s="34">
        <v>295.326</v>
      </c>
      <c r="I138" s="35"/>
    </row>
    <row r="139" s="19" customFormat="1" ht="17" customHeight="1" spans="1:9">
      <c r="A139" s="30">
        <v>136</v>
      </c>
      <c r="B139" s="48" t="s">
        <v>717</v>
      </c>
      <c r="C139" s="32" t="s">
        <v>27</v>
      </c>
      <c r="D139" s="32">
        <v>1</v>
      </c>
      <c r="E139" s="33">
        <v>11</v>
      </c>
      <c r="F139" s="32">
        <v>1</v>
      </c>
      <c r="G139" s="30">
        <v>1</v>
      </c>
      <c r="H139" s="34">
        <v>16.2</v>
      </c>
      <c r="I139" s="35"/>
    </row>
    <row r="140" s="19" customFormat="1" ht="17" customHeight="1" spans="1:9">
      <c r="A140" s="30">
        <v>137</v>
      </c>
      <c r="B140" s="48" t="s">
        <v>718</v>
      </c>
      <c r="C140" s="32" t="s">
        <v>27</v>
      </c>
      <c r="D140" s="32">
        <v>1</v>
      </c>
      <c r="E140" s="33">
        <v>11.11</v>
      </c>
      <c r="F140" s="32">
        <v>1</v>
      </c>
      <c r="G140" s="30">
        <v>1</v>
      </c>
      <c r="H140" s="34">
        <v>16.2</v>
      </c>
      <c r="I140" s="35"/>
    </row>
    <row r="141" s="19" customFormat="1" ht="17" customHeight="1" spans="1:9">
      <c r="A141" s="30">
        <v>138</v>
      </c>
      <c r="B141" s="48" t="s">
        <v>719</v>
      </c>
      <c r="C141" s="32" t="s">
        <v>27</v>
      </c>
      <c r="D141" s="32">
        <v>20</v>
      </c>
      <c r="E141" s="33">
        <v>15.01</v>
      </c>
      <c r="F141" s="32">
        <v>20</v>
      </c>
      <c r="G141" s="30">
        <v>15.01</v>
      </c>
      <c r="H141" s="34">
        <v>243.162</v>
      </c>
      <c r="I141" s="35"/>
    </row>
    <row r="142" s="19" customFormat="1" ht="17" customHeight="1" spans="1:9">
      <c r="A142" s="30">
        <v>139</v>
      </c>
      <c r="B142" s="48" t="s">
        <v>720</v>
      </c>
      <c r="C142" s="32" t="s">
        <v>27</v>
      </c>
      <c r="D142" s="32">
        <v>1.2</v>
      </c>
      <c r="E142" s="33">
        <v>6.35</v>
      </c>
      <c r="F142" s="32">
        <v>1.2</v>
      </c>
      <c r="G142" s="30">
        <v>1.2</v>
      </c>
      <c r="H142" s="34">
        <v>19.44</v>
      </c>
      <c r="I142" s="35"/>
    </row>
    <row r="143" s="19" customFormat="1" ht="17" customHeight="1" spans="1:9">
      <c r="A143" s="30">
        <v>140</v>
      </c>
      <c r="B143" s="48" t="s">
        <v>721</v>
      </c>
      <c r="C143" s="32" t="s">
        <v>27</v>
      </c>
      <c r="D143" s="32">
        <v>16</v>
      </c>
      <c r="E143" s="33">
        <v>26.36</v>
      </c>
      <c r="F143" s="32">
        <v>16</v>
      </c>
      <c r="G143" s="30">
        <v>16</v>
      </c>
      <c r="H143" s="34">
        <v>259.2</v>
      </c>
      <c r="I143" s="35"/>
    </row>
    <row r="144" s="19" customFormat="1" ht="17" customHeight="1" spans="1:9">
      <c r="A144" s="30">
        <v>141</v>
      </c>
      <c r="B144" s="48" t="s">
        <v>722</v>
      </c>
      <c r="C144" s="32" t="s">
        <v>27</v>
      </c>
      <c r="D144" s="32">
        <v>36</v>
      </c>
      <c r="E144" s="33">
        <v>4.15</v>
      </c>
      <c r="F144" s="32">
        <v>36</v>
      </c>
      <c r="G144" s="33">
        <v>4.15</v>
      </c>
      <c r="H144" s="34">
        <v>67.23</v>
      </c>
      <c r="I144" s="35"/>
    </row>
    <row r="145" s="19" customFormat="1" ht="17" customHeight="1" spans="1:9 16382:16384">
      <c r="A145" s="30">
        <v>142</v>
      </c>
      <c r="B145" s="48" t="s">
        <v>723</v>
      </c>
      <c r="C145" s="32" t="s">
        <v>27</v>
      </c>
      <c r="D145" s="32">
        <v>28</v>
      </c>
      <c r="E145" s="33">
        <v>11.48</v>
      </c>
      <c r="F145" s="32">
        <v>28</v>
      </c>
      <c r="G145" s="33">
        <v>11.48</v>
      </c>
      <c r="H145" s="34">
        <v>185.976</v>
      </c>
      <c r="I145" s="35"/>
    </row>
    <row r="146" s="19" customFormat="1" ht="17" customHeight="1" spans="1:9 16382:16384">
      <c r="A146" s="30">
        <v>143</v>
      </c>
      <c r="B146" s="48" t="s">
        <v>724</v>
      </c>
      <c r="C146" s="32" t="s">
        <v>27</v>
      </c>
      <c r="D146" s="32">
        <v>27</v>
      </c>
      <c r="E146" s="33">
        <v>13.76</v>
      </c>
      <c r="F146" s="32">
        <v>27</v>
      </c>
      <c r="G146" s="33">
        <v>13.76</v>
      </c>
      <c r="H146" s="34">
        <v>222.912</v>
      </c>
      <c r="I146" s="35"/>
    </row>
    <row r="147" s="19" customFormat="1" ht="17" customHeight="1" spans="1:9 16382:16384">
      <c r="A147" s="30">
        <v>144</v>
      </c>
      <c r="B147" s="48" t="s">
        <v>725</v>
      </c>
      <c r="C147" s="32" t="s">
        <v>27</v>
      </c>
      <c r="D147" s="32">
        <v>21.5</v>
      </c>
      <c r="E147" s="33">
        <v>13.15</v>
      </c>
      <c r="F147" s="32">
        <v>21.5</v>
      </c>
      <c r="G147" s="33">
        <v>13.15</v>
      </c>
      <c r="H147" s="34">
        <v>213.03</v>
      </c>
      <c r="I147" s="35"/>
    </row>
    <row r="148" s="19" customFormat="1" ht="17" customHeight="1" spans="1:9 16382:16384">
      <c r="A148" s="30">
        <v>145</v>
      </c>
      <c r="B148" s="48" t="s">
        <v>726</v>
      </c>
      <c r="C148" s="32" t="s">
        <v>27</v>
      </c>
      <c r="D148" s="32">
        <v>28</v>
      </c>
      <c r="E148" s="33">
        <v>16.1</v>
      </c>
      <c r="F148" s="32">
        <v>28</v>
      </c>
      <c r="G148" s="33">
        <v>16.1</v>
      </c>
      <c r="H148" s="34">
        <v>260.82</v>
      </c>
      <c r="I148" s="35"/>
    </row>
    <row r="149" s="19" customFormat="1" ht="17" customHeight="1" spans="1:9 16382:16384">
      <c r="A149" s="30">
        <v>146</v>
      </c>
      <c r="B149" s="48" t="s">
        <v>727</v>
      </c>
      <c r="C149" s="32" t="s">
        <v>27</v>
      </c>
      <c r="D149" s="32">
        <v>20</v>
      </c>
      <c r="E149" s="33">
        <v>20.5</v>
      </c>
      <c r="F149" s="32">
        <v>20</v>
      </c>
      <c r="G149" s="30">
        <v>20</v>
      </c>
      <c r="H149" s="34">
        <v>324</v>
      </c>
      <c r="I149" s="35"/>
    </row>
    <row r="150" s="19" customFormat="1" ht="17" customHeight="1" spans="1:9 16382:16384">
      <c r="A150" s="30">
        <v>147</v>
      </c>
      <c r="B150" s="48" t="s">
        <v>728</v>
      </c>
      <c r="C150" s="32" t="s">
        <v>27</v>
      </c>
      <c r="D150" s="32">
        <v>15</v>
      </c>
      <c r="E150" s="33">
        <v>8.11</v>
      </c>
      <c r="F150" s="32">
        <v>15</v>
      </c>
      <c r="G150" s="33">
        <v>8.11</v>
      </c>
      <c r="H150" s="34">
        <v>131.382</v>
      </c>
      <c r="I150" s="35"/>
    </row>
    <row r="151" s="19" customFormat="1" ht="17" customHeight="1" spans="1:9 16382:16384">
      <c r="A151" s="30">
        <v>148</v>
      </c>
      <c r="B151" s="48" t="s">
        <v>729</v>
      </c>
      <c r="C151" s="32" t="s">
        <v>27</v>
      </c>
      <c r="D151" s="32">
        <v>15</v>
      </c>
      <c r="E151" s="33">
        <v>13.67</v>
      </c>
      <c r="F151" s="32">
        <v>15</v>
      </c>
      <c r="G151" s="33">
        <v>13.67</v>
      </c>
      <c r="H151" s="34">
        <v>221.454</v>
      </c>
      <c r="I151" s="35"/>
    </row>
    <row r="152" s="19" customFormat="1" ht="17" customHeight="1" spans="1:9 16382:16384">
      <c r="A152" s="30">
        <v>149</v>
      </c>
      <c r="B152" s="48" t="s">
        <v>730</v>
      </c>
      <c r="C152" s="32" t="s">
        <v>27</v>
      </c>
      <c r="D152" s="32">
        <v>24</v>
      </c>
      <c r="E152" s="33">
        <v>15.49</v>
      </c>
      <c r="F152" s="32">
        <v>24</v>
      </c>
      <c r="G152" s="33">
        <v>15.49</v>
      </c>
      <c r="H152" s="34">
        <v>250.938</v>
      </c>
      <c r="I152" s="35"/>
    </row>
    <row r="153" s="19" customFormat="1" ht="17" customHeight="1" spans="1:9 16382:16384">
      <c r="A153" s="30">
        <v>150</v>
      </c>
      <c r="B153" s="48" t="s">
        <v>731</v>
      </c>
      <c r="C153" s="32" t="s">
        <v>27</v>
      </c>
      <c r="D153" s="32">
        <v>28</v>
      </c>
      <c r="E153" s="33">
        <v>28.04</v>
      </c>
      <c r="F153" s="32">
        <v>28</v>
      </c>
      <c r="G153" s="32">
        <v>28</v>
      </c>
      <c r="H153" s="34">
        <v>453.6</v>
      </c>
      <c r="I153" s="35"/>
    </row>
    <row r="154" s="19" customFormat="1" ht="17" customHeight="1" spans="1:9 16382:16384">
      <c r="A154" s="30">
        <v>151</v>
      </c>
      <c r="B154" s="48" t="s">
        <v>732</v>
      </c>
      <c r="C154" s="32" t="s">
        <v>27</v>
      </c>
      <c r="D154" s="32">
        <v>28</v>
      </c>
      <c r="E154" s="33">
        <v>16.51</v>
      </c>
      <c r="F154" s="32">
        <v>28</v>
      </c>
      <c r="G154" s="32">
        <f>16.51-16.1</f>
        <v>0.41</v>
      </c>
      <c r="H154" s="34">
        <v>6.642</v>
      </c>
      <c r="I154" s="35"/>
    </row>
    <row r="155" s="19" customFormat="1" ht="17" customHeight="1" spans="1:9 16382:16384">
      <c r="A155" s="30"/>
      <c r="B155" s="31"/>
      <c r="C155" s="30"/>
      <c r="D155" s="30"/>
      <c r="E155" s="39"/>
      <c r="F155" s="30"/>
      <c r="G155" s="39"/>
      <c r="H155" s="34">
        <v>0</v>
      </c>
      <c r="I155" s="35"/>
      <c r="XFB155" s="2"/>
      <c r="XFC155" s="2"/>
      <c r="XFD155" s="2"/>
    </row>
    <row r="156" s="19" customFormat="1" ht="17" customHeight="1" spans="1:9 16382:16384">
      <c r="A156" s="16" t="s">
        <v>55</v>
      </c>
      <c r="B156" s="49"/>
      <c r="C156" s="18"/>
      <c r="D156" s="30">
        <f>SUM(D4:D155)</f>
        <v>2745.5</v>
      </c>
      <c r="E156" s="30">
        <f>SUBTOTAL(9,E4:E155)</f>
        <v>2212.68</v>
      </c>
      <c r="F156" s="30">
        <f>SUBTOTAL(9,F4:F155)</f>
        <v>2745.5</v>
      </c>
      <c r="G156" s="30">
        <f>SUM(G4:G155)</f>
        <v>1935.53</v>
      </c>
      <c r="H156" s="34">
        <f>SUM(H4:H155)</f>
        <v>31355.586</v>
      </c>
      <c r="I156" s="35"/>
      <c r="XFB156" s="2"/>
      <c r="XFC156" s="2"/>
      <c r="XFD156" s="2"/>
    </row>
  </sheetData>
  <mergeCells count="3">
    <mergeCell ref="A1:I1"/>
    <mergeCell ref="A2:I2"/>
    <mergeCell ref="A156:C156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7"/>
  <sheetViews>
    <sheetView topLeftCell="A35" workbookViewId="0">
      <selection activeCell="I67" sqref="I67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733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10" t="s">
        <v>734</v>
      </c>
      <c r="C4" s="32" t="s">
        <v>28</v>
      </c>
      <c r="D4" s="30">
        <v>20</v>
      </c>
      <c r="E4" s="39">
        <v>3.52</v>
      </c>
      <c r="F4" s="30">
        <v>20</v>
      </c>
      <c r="G4" s="39">
        <v>3.52</v>
      </c>
      <c r="H4" s="34" cm="1">
        <f t="array" ref="H4:H66">G4:G66*16.2</f>
        <v>57.024</v>
      </c>
      <c r="I4" s="35"/>
    </row>
    <row r="5" s="19" customFormat="1" ht="17" customHeight="1" spans="1:9 16382:16384">
      <c r="A5" s="30">
        <v>2</v>
      </c>
      <c r="B5" s="10" t="s">
        <v>735</v>
      </c>
      <c r="C5" s="32" t="s">
        <v>28</v>
      </c>
      <c r="D5" s="30">
        <v>20</v>
      </c>
      <c r="E5" s="39">
        <v>2.78</v>
      </c>
      <c r="F5" s="30">
        <v>20</v>
      </c>
      <c r="G5" s="39">
        <v>2.78</v>
      </c>
      <c r="H5" s="34">
        <v>45.036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10" t="s">
        <v>736</v>
      </c>
      <c r="C6" s="32" t="s">
        <v>28</v>
      </c>
      <c r="D6" s="30">
        <v>18</v>
      </c>
      <c r="E6" s="39">
        <v>7.94</v>
      </c>
      <c r="F6" s="30">
        <v>18</v>
      </c>
      <c r="G6" s="39">
        <v>7.94</v>
      </c>
      <c r="H6" s="34">
        <v>128.628</v>
      </c>
      <c r="I6" s="35"/>
    </row>
    <row r="7" s="19" customFormat="1" ht="17" customHeight="1" spans="1:9 16382:16384">
      <c r="A7" s="30">
        <v>4</v>
      </c>
      <c r="B7" s="10" t="s">
        <v>737</v>
      </c>
      <c r="C7" s="32" t="s">
        <v>28</v>
      </c>
      <c r="D7" s="30">
        <v>30</v>
      </c>
      <c r="E7" s="39">
        <v>6.3</v>
      </c>
      <c r="F7" s="30">
        <v>30</v>
      </c>
      <c r="G7" s="39">
        <v>6.3</v>
      </c>
      <c r="H7" s="34">
        <v>102.06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10" t="s">
        <v>738</v>
      </c>
      <c r="C8" s="30" t="s">
        <v>28</v>
      </c>
      <c r="D8" s="30">
        <v>20</v>
      </c>
      <c r="E8" s="39">
        <v>4.06</v>
      </c>
      <c r="F8" s="30">
        <v>20</v>
      </c>
      <c r="G8" s="39">
        <v>13</v>
      </c>
      <c r="H8" s="34">
        <v>210.6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10" t="s">
        <v>739</v>
      </c>
      <c r="C9" s="32" t="s">
        <v>28</v>
      </c>
      <c r="D9" s="30">
        <v>20</v>
      </c>
      <c r="E9" s="39">
        <v>9.6</v>
      </c>
      <c r="F9" s="30">
        <v>20</v>
      </c>
      <c r="G9" s="39">
        <v>9.6</v>
      </c>
      <c r="H9" s="34">
        <v>155.52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10" t="s">
        <v>740</v>
      </c>
      <c r="C10" s="32" t="s">
        <v>28</v>
      </c>
      <c r="D10" s="30">
        <v>15</v>
      </c>
      <c r="E10" s="39">
        <v>9.53</v>
      </c>
      <c r="F10" s="30">
        <v>15</v>
      </c>
      <c r="G10" s="39">
        <v>9.53</v>
      </c>
      <c r="H10" s="34">
        <v>154.386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10" t="s">
        <v>741</v>
      </c>
      <c r="C11" s="32" t="s">
        <v>28</v>
      </c>
      <c r="D11" s="30">
        <v>5</v>
      </c>
      <c r="E11" s="39">
        <v>2.69</v>
      </c>
      <c r="F11" s="30">
        <v>5</v>
      </c>
      <c r="G11" s="39">
        <v>2.69</v>
      </c>
      <c r="H11" s="34">
        <v>43.578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10" t="s">
        <v>742</v>
      </c>
      <c r="C12" s="32" t="s">
        <v>28</v>
      </c>
      <c r="D12" s="30">
        <v>5</v>
      </c>
      <c r="E12" s="39">
        <v>3.04</v>
      </c>
      <c r="F12" s="30">
        <v>5</v>
      </c>
      <c r="G12" s="39">
        <v>3.04</v>
      </c>
      <c r="H12" s="34">
        <v>49.248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10" t="s">
        <v>743</v>
      </c>
      <c r="C13" s="32" t="s">
        <v>28</v>
      </c>
      <c r="D13" s="30">
        <v>11</v>
      </c>
      <c r="E13" s="39">
        <v>9.59</v>
      </c>
      <c r="F13" s="30">
        <v>11</v>
      </c>
      <c r="G13" s="39">
        <v>9.59</v>
      </c>
      <c r="H13" s="34">
        <v>155.358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10" t="s">
        <v>744</v>
      </c>
      <c r="C14" s="32" t="s">
        <v>28</v>
      </c>
      <c r="D14" s="30">
        <v>25</v>
      </c>
      <c r="E14" s="39">
        <v>14.01</v>
      </c>
      <c r="F14" s="30">
        <v>25</v>
      </c>
      <c r="G14" s="39">
        <v>14.01</v>
      </c>
      <c r="H14" s="34">
        <v>226.962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10" t="s">
        <v>745</v>
      </c>
      <c r="C15" s="32" t="s">
        <v>28</v>
      </c>
      <c r="D15" s="30">
        <v>10</v>
      </c>
      <c r="E15" s="39">
        <v>12.44</v>
      </c>
      <c r="F15" s="30">
        <v>10</v>
      </c>
      <c r="G15" s="30">
        <v>10</v>
      </c>
      <c r="H15" s="34">
        <v>162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10" t="s">
        <v>746</v>
      </c>
      <c r="C16" s="32" t="s">
        <v>28</v>
      </c>
      <c r="D16" s="30">
        <v>12</v>
      </c>
      <c r="E16" s="39">
        <v>13.99</v>
      </c>
      <c r="F16" s="30">
        <v>12</v>
      </c>
      <c r="G16" s="30">
        <v>12</v>
      </c>
      <c r="H16" s="34">
        <v>194.4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10" t="s">
        <v>747</v>
      </c>
      <c r="C17" s="32" t="s">
        <v>28</v>
      </c>
      <c r="D17" s="30">
        <v>15</v>
      </c>
      <c r="E17" s="39">
        <v>20.72</v>
      </c>
      <c r="F17" s="30">
        <v>15</v>
      </c>
      <c r="G17" s="30">
        <v>15</v>
      </c>
      <c r="H17" s="34">
        <v>243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10" t="s">
        <v>748</v>
      </c>
      <c r="C18" s="32" t="s">
        <v>28</v>
      </c>
      <c r="D18" s="30">
        <v>12</v>
      </c>
      <c r="E18" s="39">
        <v>15.14</v>
      </c>
      <c r="F18" s="30">
        <v>12</v>
      </c>
      <c r="G18" s="30">
        <v>12</v>
      </c>
      <c r="H18" s="34">
        <v>194.4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10" t="s">
        <v>749</v>
      </c>
      <c r="C19" s="32" t="s">
        <v>28</v>
      </c>
      <c r="D19" s="30">
        <v>15</v>
      </c>
      <c r="E19" s="39">
        <v>17.8</v>
      </c>
      <c r="F19" s="30">
        <v>15</v>
      </c>
      <c r="G19" s="30">
        <v>15</v>
      </c>
      <c r="H19" s="34">
        <v>243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10" t="s">
        <v>750</v>
      </c>
      <c r="C20" s="32" t="s">
        <v>28</v>
      </c>
      <c r="D20" s="30">
        <v>12</v>
      </c>
      <c r="E20" s="39">
        <v>19.46</v>
      </c>
      <c r="F20" s="30">
        <v>12</v>
      </c>
      <c r="G20" s="30">
        <v>12</v>
      </c>
      <c r="H20" s="34">
        <v>194.4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10" t="s">
        <v>751</v>
      </c>
      <c r="C21" s="32" t="s">
        <v>28</v>
      </c>
      <c r="D21" s="30">
        <v>28</v>
      </c>
      <c r="E21" s="39">
        <v>5.5</v>
      </c>
      <c r="F21" s="30">
        <v>28</v>
      </c>
      <c r="G21" s="30">
        <v>5.5</v>
      </c>
      <c r="H21" s="34">
        <v>89.1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10" t="s">
        <v>752</v>
      </c>
      <c r="C22" s="32" t="s">
        <v>28</v>
      </c>
      <c r="D22" s="30">
        <v>10</v>
      </c>
      <c r="E22" s="39">
        <v>10.47</v>
      </c>
      <c r="F22" s="30">
        <v>10</v>
      </c>
      <c r="G22" s="30">
        <v>10</v>
      </c>
      <c r="H22" s="34">
        <v>162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10" t="s">
        <v>753</v>
      </c>
      <c r="C23" s="32" t="s">
        <v>28</v>
      </c>
      <c r="D23" s="30">
        <v>10</v>
      </c>
      <c r="E23" s="39">
        <v>9.77</v>
      </c>
      <c r="F23" s="30">
        <v>10</v>
      </c>
      <c r="G23" s="30">
        <v>9.77</v>
      </c>
      <c r="H23" s="34">
        <v>158.274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10" t="s">
        <v>754</v>
      </c>
      <c r="C24" s="32" t="s">
        <v>28</v>
      </c>
      <c r="D24" s="30">
        <v>5</v>
      </c>
      <c r="E24" s="39">
        <v>11.38</v>
      </c>
      <c r="F24" s="30">
        <v>5</v>
      </c>
      <c r="G24" s="30">
        <v>5</v>
      </c>
      <c r="H24" s="34">
        <v>81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10" t="s">
        <v>755</v>
      </c>
      <c r="C25" s="32" t="s">
        <v>28</v>
      </c>
      <c r="D25" s="30">
        <v>7</v>
      </c>
      <c r="E25" s="39">
        <v>4.54</v>
      </c>
      <c r="F25" s="30">
        <v>7</v>
      </c>
      <c r="G25" s="30">
        <v>4.54</v>
      </c>
      <c r="H25" s="34">
        <v>73.548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10" t="s">
        <v>756</v>
      </c>
      <c r="C26" s="32" t="s">
        <v>28</v>
      </c>
      <c r="D26" s="30">
        <v>10</v>
      </c>
      <c r="E26" s="39">
        <v>10.37</v>
      </c>
      <c r="F26" s="30">
        <v>10</v>
      </c>
      <c r="G26" s="30">
        <v>10</v>
      </c>
      <c r="H26" s="34">
        <v>162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10" t="s">
        <v>757</v>
      </c>
      <c r="C27" s="32" t="s">
        <v>28</v>
      </c>
      <c r="D27" s="30">
        <v>5</v>
      </c>
      <c r="E27" s="39">
        <v>11.7</v>
      </c>
      <c r="F27" s="30">
        <v>5</v>
      </c>
      <c r="G27" s="30">
        <v>5</v>
      </c>
      <c r="H27" s="34">
        <v>81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10" t="s">
        <v>758</v>
      </c>
      <c r="C28" s="32" t="s">
        <v>28</v>
      </c>
      <c r="D28" s="30">
        <v>8</v>
      </c>
      <c r="E28" s="39">
        <v>13.67</v>
      </c>
      <c r="F28" s="30">
        <v>8</v>
      </c>
      <c r="G28" s="30">
        <v>8</v>
      </c>
      <c r="H28" s="34">
        <v>129.6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10" t="s">
        <v>759</v>
      </c>
      <c r="C29" s="32" t="s">
        <v>28</v>
      </c>
      <c r="D29" s="30">
        <v>5</v>
      </c>
      <c r="E29" s="39">
        <v>16.14</v>
      </c>
      <c r="F29" s="30">
        <v>5</v>
      </c>
      <c r="G29" s="30">
        <v>5</v>
      </c>
      <c r="H29" s="34">
        <v>81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10" t="s">
        <v>760</v>
      </c>
      <c r="C30" s="32" t="s">
        <v>28</v>
      </c>
      <c r="D30" s="30">
        <v>5</v>
      </c>
      <c r="E30" s="39">
        <v>7.53</v>
      </c>
      <c r="F30" s="30">
        <v>5</v>
      </c>
      <c r="G30" s="30">
        <v>5</v>
      </c>
      <c r="H30" s="34">
        <v>81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10" t="s">
        <v>761</v>
      </c>
      <c r="C31" s="32" t="s">
        <v>28</v>
      </c>
      <c r="D31" s="30">
        <v>10</v>
      </c>
      <c r="E31" s="39">
        <v>11.7</v>
      </c>
      <c r="F31" s="30">
        <v>10</v>
      </c>
      <c r="G31" s="30">
        <v>10</v>
      </c>
      <c r="H31" s="34">
        <v>162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10" t="s">
        <v>762</v>
      </c>
      <c r="C32" s="32" t="s">
        <v>28</v>
      </c>
      <c r="D32" s="30">
        <v>30</v>
      </c>
      <c r="E32" s="39">
        <v>14.53</v>
      </c>
      <c r="F32" s="30">
        <v>30</v>
      </c>
      <c r="G32" s="30">
        <v>14.53</v>
      </c>
      <c r="H32" s="34">
        <v>235.386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10" t="s">
        <v>763</v>
      </c>
      <c r="C33" s="32" t="s">
        <v>28</v>
      </c>
      <c r="D33" s="30">
        <v>5</v>
      </c>
      <c r="E33" s="39">
        <v>14.49</v>
      </c>
      <c r="F33" s="30">
        <v>5</v>
      </c>
      <c r="G33" s="30">
        <v>5</v>
      </c>
      <c r="H33" s="34">
        <v>81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10" t="s">
        <v>764</v>
      </c>
      <c r="C34" s="32" t="s">
        <v>28</v>
      </c>
      <c r="D34" s="30">
        <v>19</v>
      </c>
      <c r="E34" s="39">
        <v>11.97</v>
      </c>
      <c r="F34" s="30">
        <v>19</v>
      </c>
      <c r="G34" s="39">
        <v>11.97</v>
      </c>
      <c r="H34" s="34">
        <v>193.914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10" t="s">
        <v>765</v>
      </c>
      <c r="C35" s="32" t="s">
        <v>28</v>
      </c>
      <c r="D35" s="30">
        <v>15</v>
      </c>
      <c r="E35" s="39">
        <v>13.77</v>
      </c>
      <c r="F35" s="30">
        <v>15</v>
      </c>
      <c r="G35" s="39">
        <v>13.77</v>
      </c>
      <c r="H35" s="34">
        <v>223.074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10" t="s">
        <v>766</v>
      </c>
      <c r="C36" s="32" t="s">
        <v>28</v>
      </c>
      <c r="D36" s="30">
        <v>10</v>
      </c>
      <c r="E36" s="39">
        <v>12.76</v>
      </c>
      <c r="F36" s="30">
        <v>10</v>
      </c>
      <c r="G36" s="30">
        <v>10</v>
      </c>
      <c r="H36" s="34">
        <v>162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10" t="s">
        <v>767</v>
      </c>
      <c r="C37" s="32" t="s">
        <v>28</v>
      </c>
      <c r="D37" s="30">
        <v>12</v>
      </c>
      <c r="E37" s="39">
        <v>13.89</v>
      </c>
      <c r="F37" s="30">
        <v>12</v>
      </c>
      <c r="G37" s="30">
        <v>12</v>
      </c>
      <c r="H37" s="34">
        <v>194.4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10" t="s">
        <v>768</v>
      </c>
      <c r="C38" s="32" t="s">
        <v>28</v>
      </c>
      <c r="D38" s="30">
        <v>30</v>
      </c>
      <c r="E38" s="39">
        <v>10.04</v>
      </c>
      <c r="F38" s="30">
        <v>30</v>
      </c>
      <c r="G38" s="30">
        <v>10.04</v>
      </c>
      <c r="H38" s="34">
        <v>162.648</v>
      </c>
      <c r="I38" s="35"/>
    </row>
    <row r="39" s="19" customFormat="1" ht="17" customHeight="1" spans="1:9 16382:16384">
      <c r="A39" s="30">
        <v>36</v>
      </c>
      <c r="B39" s="10" t="s">
        <v>769</v>
      </c>
      <c r="C39" s="32" t="s">
        <v>28</v>
      </c>
      <c r="D39" s="30">
        <v>5</v>
      </c>
      <c r="E39" s="39">
        <v>11.97</v>
      </c>
      <c r="F39" s="30">
        <v>5</v>
      </c>
      <c r="G39" s="30">
        <v>5</v>
      </c>
      <c r="H39" s="34">
        <v>81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10" t="s">
        <v>770</v>
      </c>
      <c r="C40" s="32" t="s">
        <v>28</v>
      </c>
      <c r="D40" s="30">
        <v>30</v>
      </c>
      <c r="E40" s="39">
        <v>11.57</v>
      </c>
      <c r="F40" s="30">
        <v>30</v>
      </c>
      <c r="G40" s="39">
        <v>11.57</v>
      </c>
      <c r="H40" s="34">
        <v>187.434</v>
      </c>
      <c r="I40" s="35"/>
    </row>
    <row r="41" s="19" customFormat="1" ht="17" customHeight="1" spans="1:9 16382:16384">
      <c r="A41" s="30">
        <v>38</v>
      </c>
      <c r="B41" s="10" t="s">
        <v>771</v>
      </c>
      <c r="C41" s="32" t="s">
        <v>28</v>
      </c>
      <c r="D41" s="30">
        <v>15</v>
      </c>
      <c r="E41" s="39">
        <v>10.16</v>
      </c>
      <c r="F41" s="30">
        <v>15</v>
      </c>
      <c r="G41" s="39">
        <v>10.16</v>
      </c>
      <c r="H41" s="34">
        <v>164.592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10" t="s">
        <v>772</v>
      </c>
      <c r="C42" s="32" t="s">
        <v>28</v>
      </c>
      <c r="D42" s="30">
        <v>6</v>
      </c>
      <c r="E42" s="39">
        <v>15.7</v>
      </c>
      <c r="F42" s="30">
        <v>6</v>
      </c>
      <c r="G42" s="30">
        <v>6</v>
      </c>
      <c r="H42" s="34">
        <v>97.2</v>
      </c>
      <c r="I42" s="35"/>
      <c r="XFB42" s="2"/>
      <c r="XFC42" s="2"/>
      <c r="XFD42" s="2"/>
    </row>
    <row r="43" s="19" customFormat="1" ht="17" customHeight="1" spans="1:9 16382:16384">
      <c r="A43" s="30">
        <v>40</v>
      </c>
      <c r="B43" s="10" t="s">
        <v>773</v>
      </c>
      <c r="C43" s="32" t="s">
        <v>28</v>
      </c>
      <c r="D43" s="30">
        <v>30</v>
      </c>
      <c r="E43" s="39">
        <v>16.66</v>
      </c>
      <c r="F43" s="30">
        <v>30</v>
      </c>
      <c r="G43" s="39">
        <v>16.66</v>
      </c>
      <c r="H43" s="34">
        <v>269.892</v>
      </c>
      <c r="I43" s="35"/>
    </row>
    <row r="44" s="19" customFormat="1" ht="17" customHeight="1" spans="1:9 16382:16384">
      <c r="A44" s="30">
        <v>41</v>
      </c>
      <c r="B44" s="10" t="s">
        <v>774</v>
      </c>
      <c r="C44" s="32" t="s">
        <v>28</v>
      </c>
      <c r="D44" s="30">
        <v>30</v>
      </c>
      <c r="E44" s="39">
        <v>11.45</v>
      </c>
      <c r="F44" s="30">
        <v>30</v>
      </c>
      <c r="G44" s="39">
        <v>11.45</v>
      </c>
      <c r="H44" s="34">
        <v>185.49</v>
      </c>
      <c r="I44" s="35"/>
    </row>
    <row r="45" s="19" customFormat="1" ht="17" customHeight="1" spans="1:9 16382:16384">
      <c r="A45" s="30">
        <v>42</v>
      </c>
      <c r="B45" s="10" t="s">
        <v>775</v>
      </c>
      <c r="C45" s="32" t="s">
        <v>28</v>
      </c>
      <c r="D45" s="30">
        <v>5</v>
      </c>
      <c r="E45" s="39">
        <v>16.1</v>
      </c>
      <c r="F45" s="30">
        <v>5</v>
      </c>
      <c r="G45" s="30">
        <v>5</v>
      </c>
      <c r="H45" s="34">
        <v>81</v>
      </c>
      <c r="I45" s="35"/>
      <c r="XFB45" s="2"/>
      <c r="XFC45" s="2"/>
      <c r="XFD45" s="2"/>
    </row>
    <row r="46" s="19" customFormat="1" ht="17" customHeight="1" spans="1:9 16382:16384">
      <c r="A46" s="30">
        <v>43</v>
      </c>
      <c r="B46" s="10" t="s">
        <v>776</v>
      </c>
      <c r="C46" s="32" t="s">
        <v>28</v>
      </c>
      <c r="D46" s="30">
        <v>30</v>
      </c>
      <c r="E46" s="39">
        <v>3.92</v>
      </c>
      <c r="F46" s="30">
        <v>30</v>
      </c>
      <c r="G46" s="39">
        <v>3.92</v>
      </c>
      <c r="H46" s="34">
        <v>63.504</v>
      </c>
      <c r="I46" s="35"/>
      <c r="XFB46" s="2"/>
      <c r="XFC46" s="2"/>
      <c r="XFD46" s="2"/>
    </row>
    <row r="47" s="19" customFormat="1" ht="17" customHeight="1" spans="1:9 16382:16384">
      <c r="A47" s="30">
        <v>44</v>
      </c>
      <c r="B47" s="10" t="s">
        <v>777</v>
      </c>
      <c r="C47" s="32" t="s">
        <v>28</v>
      </c>
      <c r="D47" s="30">
        <v>20</v>
      </c>
      <c r="E47" s="39">
        <v>11.69</v>
      </c>
      <c r="F47" s="30">
        <v>20</v>
      </c>
      <c r="G47" s="39">
        <v>11.69</v>
      </c>
      <c r="H47" s="34">
        <v>189.378</v>
      </c>
      <c r="I47" s="35"/>
      <c r="XFB47" s="2"/>
      <c r="XFC47" s="2"/>
      <c r="XFD47" s="2"/>
    </row>
    <row r="48" s="19" customFormat="1" ht="17" customHeight="1" spans="1:9 16382:16384">
      <c r="A48" s="30">
        <v>45</v>
      </c>
      <c r="B48" s="10" t="s">
        <v>778</v>
      </c>
      <c r="C48" s="32" t="s">
        <v>28</v>
      </c>
      <c r="D48" s="30">
        <v>28</v>
      </c>
      <c r="E48" s="39">
        <v>14.28</v>
      </c>
      <c r="F48" s="30">
        <v>28</v>
      </c>
      <c r="G48" s="39">
        <v>14.28</v>
      </c>
      <c r="H48" s="34">
        <v>231.336</v>
      </c>
      <c r="I48" s="35"/>
      <c r="XFB48" s="2"/>
      <c r="XFC48" s="2"/>
      <c r="XFD48" s="2"/>
    </row>
    <row r="49" s="19" customFormat="1" ht="17" customHeight="1" spans="1:9 16382:16384">
      <c r="A49" s="30">
        <v>46</v>
      </c>
      <c r="B49" s="10" t="s">
        <v>779</v>
      </c>
      <c r="C49" s="32" t="s">
        <v>28</v>
      </c>
      <c r="D49" s="30">
        <v>28</v>
      </c>
      <c r="E49" s="39">
        <v>13.93</v>
      </c>
      <c r="F49" s="30">
        <v>28</v>
      </c>
      <c r="G49" s="39">
        <v>6.52</v>
      </c>
      <c r="H49" s="34">
        <v>105.624</v>
      </c>
      <c r="I49" s="35"/>
      <c r="XFB49" s="2"/>
      <c r="XFC49" s="2"/>
      <c r="XFD49" s="2"/>
    </row>
    <row r="50" s="19" customFormat="1" ht="17" customHeight="1" spans="1:9 16382:16384">
      <c r="A50" s="30">
        <v>47</v>
      </c>
      <c r="B50" s="10" t="s">
        <v>780</v>
      </c>
      <c r="C50" s="32" t="s">
        <v>28</v>
      </c>
      <c r="D50" s="30">
        <v>28</v>
      </c>
      <c r="E50" s="39">
        <v>10.29</v>
      </c>
      <c r="F50" s="30">
        <v>28</v>
      </c>
      <c r="G50" s="39">
        <v>10.29</v>
      </c>
      <c r="H50" s="34">
        <v>166.698</v>
      </c>
      <c r="I50" s="35"/>
      <c r="XFB50" s="2"/>
      <c r="XFC50" s="2"/>
      <c r="XFD50" s="2"/>
    </row>
    <row r="51" s="19" customFormat="1" ht="17" customHeight="1" spans="1:9 16382:16384">
      <c r="A51" s="30">
        <v>48</v>
      </c>
      <c r="B51" s="10" t="s">
        <v>781</v>
      </c>
      <c r="C51" s="32" t="s">
        <v>28</v>
      </c>
      <c r="D51" s="30">
        <v>28</v>
      </c>
      <c r="E51" s="39">
        <v>10.89</v>
      </c>
      <c r="F51" s="30">
        <v>28</v>
      </c>
      <c r="G51" s="39">
        <v>10.89</v>
      </c>
      <c r="H51" s="34">
        <v>176.418</v>
      </c>
      <c r="I51" s="35"/>
      <c r="XFB51" s="2"/>
      <c r="XFC51" s="2"/>
      <c r="XFD51" s="2"/>
    </row>
    <row r="52" s="19" customFormat="1" ht="17" customHeight="1" spans="1:9 16382:16384">
      <c r="A52" s="30">
        <v>49</v>
      </c>
      <c r="B52" s="10" t="s">
        <v>782</v>
      </c>
      <c r="C52" s="32" t="s">
        <v>28</v>
      </c>
      <c r="D52" s="30">
        <v>28</v>
      </c>
      <c r="E52" s="39">
        <v>3.83</v>
      </c>
      <c r="F52" s="30">
        <v>28</v>
      </c>
      <c r="G52" s="39">
        <v>3.83</v>
      </c>
      <c r="H52" s="34">
        <v>62.046</v>
      </c>
      <c r="I52" s="35"/>
      <c r="XFB52" s="2"/>
      <c r="XFC52" s="2"/>
      <c r="XFD52" s="2"/>
    </row>
    <row r="53" s="19" customFormat="1" ht="17" customHeight="1" spans="1:9 16382:16384">
      <c r="A53" s="30">
        <v>50</v>
      </c>
      <c r="B53" s="10" t="s">
        <v>783</v>
      </c>
      <c r="C53" s="32" t="s">
        <v>28</v>
      </c>
      <c r="D53" s="30">
        <v>28</v>
      </c>
      <c r="E53" s="39">
        <v>13.67</v>
      </c>
      <c r="F53" s="30">
        <v>28</v>
      </c>
      <c r="G53" s="39">
        <v>13.67</v>
      </c>
      <c r="H53" s="34">
        <v>221.454</v>
      </c>
      <c r="I53" s="35"/>
    </row>
    <row r="54" s="19" customFormat="1" ht="17" customHeight="1" spans="1:9 16382:16384">
      <c r="A54" s="30">
        <v>51</v>
      </c>
      <c r="B54" s="10" t="s">
        <v>784</v>
      </c>
      <c r="C54" s="32" t="s">
        <v>28</v>
      </c>
      <c r="D54" s="30">
        <v>4</v>
      </c>
      <c r="E54" s="39">
        <v>8.98</v>
      </c>
      <c r="F54" s="30">
        <v>4</v>
      </c>
      <c r="G54" s="30">
        <v>4</v>
      </c>
      <c r="H54" s="34">
        <v>64.8</v>
      </c>
      <c r="I54" s="35"/>
    </row>
    <row r="55" s="19" customFormat="1" ht="17" customHeight="1" spans="1:9 16382:16384">
      <c r="A55" s="30">
        <v>52</v>
      </c>
      <c r="B55" s="10" t="s">
        <v>785</v>
      </c>
      <c r="C55" s="32" t="s">
        <v>28</v>
      </c>
      <c r="D55" s="30">
        <v>3</v>
      </c>
      <c r="E55" s="39">
        <v>14.87</v>
      </c>
      <c r="F55" s="30">
        <v>3</v>
      </c>
      <c r="G55" s="30">
        <v>3</v>
      </c>
      <c r="H55" s="34">
        <v>48.6</v>
      </c>
      <c r="I55" s="35"/>
    </row>
    <row r="56" s="19" customFormat="1" ht="17" customHeight="1" spans="1:9 16382:16384">
      <c r="A56" s="30">
        <v>53</v>
      </c>
      <c r="B56" s="10" t="s">
        <v>786</v>
      </c>
      <c r="C56" s="32" t="s">
        <v>28</v>
      </c>
      <c r="D56" s="30">
        <v>10</v>
      </c>
      <c r="E56" s="39">
        <v>2.04</v>
      </c>
      <c r="F56" s="30">
        <v>10</v>
      </c>
      <c r="G56" s="39">
        <v>2.04</v>
      </c>
      <c r="H56" s="34">
        <v>33.048</v>
      </c>
      <c r="I56" s="35"/>
    </row>
    <row r="57" s="19" customFormat="1" ht="17" customHeight="1" spans="1:9 16382:16384">
      <c r="A57" s="30">
        <v>54</v>
      </c>
      <c r="B57" s="10" t="s">
        <v>787</v>
      </c>
      <c r="C57" s="32" t="s">
        <v>28</v>
      </c>
      <c r="D57" s="30">
        <v>16</v>
      </c>
      <c r="E57" s="39">
        <v>14.75</v>
      </c>
      <c r="F57" s="30">
        <v>16</v>
      </c>
      <c r="G57" s="39">
        <v>14.75</v>
      </c>
      <c r="H57" s="34">
        <v>238.95</v>
      </c>
      <c r="I57" s="35"/>
    </row>
    <row r="58" s="19" customFormat="1" ht="17" customHeight="1" spans="1:9 16382:16384">
      <c r="A58" s="30">
        <v>55</v>
      </c>
      <c r="B58" s="10" t="s">
        <v>788</v>
      </c>
      <c r="C58" s="32" t="s">
        <v>28</v>
      </c>
      <c r="D58" s="30">
        <v>30</v>
      </c>
      <c r="E58" s="39">
        <v>10</v>
      </c>
      <c r="F58" s="30">
        <v>30</v>
      </c>
      <c r="G58" s="39">
        <v>10</v>
      </c>
      <c r="H58" s="34">
        <v>162</v>
      </c>
      <c r="I58" s="35"/>
    </row>
    <row r="59" s="19" customFormat="1" ht="17" customHeight="1" spans="1:9 16382:16384">
      <c r="A59" s="30">
        <v>56</v>
      </c>
      <c r="B59" s="10" t="s">
        <v>789</v>
      </c>
      <c r="C59" s="32" t="s">
        <v>28</v>
      </c>
      <c r="D59" s="30">
        <v>30</v>
      </c>
      <c r="E59" s="39">
        <v>22.7</v>
      </c>
      <c r="F59" s="30">
        <v>30</v>
      </c>
      <c r="G59" s="39">
        <v>22.7</v>
      </c>
      <c r="H59" s="34">
        <v>367.74</v>
      </c>
      <c r="I59" s="35"/>
    </row>
    <row r="60" s="19" customFormat="1" ht="17" customHeight="1" spans="1:9 16382:16384">
      <c r="A60" s="30">
        <v>57</v>
      </c>
      <c r="B60" s="10" t="s">
        <v>790</v>
      </c>
      <c r="C60" s="32" t="s">
        <v>28</v>
      </c>
      <c r="D60" s="30">
        <v>30</v>
      </c>
      <c r="E60" s="39">
        <v>0.5</v>
      </c>
      <c r="F60" s="30">
        <v>30</v>
      </c>
      <c r="G60" s="39">
        <v>0.5</v>
      </c>
      <c r="H60" s="34">
        <v>8.1</v>
      </c>
      <c r="I60" s="35"/>
    </row>
    <row r="61" s="19" customFormat="1" ht="17" customHeight="1" spans="1:9 16382:16384">
      <c r="A61" s="30">
        <v>58</v>
      </c>
      <c r="B61" s="10" t="s">
        <v>791</v>
      </c>
      <c r="C61" s="32" t="s">
        <v>28</v>
      </c>
      <c r="D61" s="30">
        <v>7</v>
      </c>
      <c r="E61" s="39">
        <v>14.22</v>
      </c>
      <c r="F61" s="30">
        <v>7</v>
      </c>
      <c r="G61" s="30">
        <v>7</v>
      </c>
      <c r="H61" s="34">
        <v>113.4</v>
      </c>
      <c r="I61" s="35"/>
    </row>
    <row r="62" s="19" customFormat="1" ht="17" customHeight="1" spans="1:9 16382:16384">
      <c r="A62" s="30">
        <v>59</v>
      </c>
      <c r="B62" s="10" t="s">
        <v>792</v>
      </c>
      <c r="C62" s="32" t="s">
        <v>28</v>
      </c>
      <c r="D62" s="30">
        <v>12</v>
      </c>
      <c r="E62" s="39">
        <v>1.02</v>
      </c>
      <c r="F62" s="30">
        <v>12</v>
      </c>
      <c r="G62" s="30">
        <v>1.02</v>
      </c>
      <c r="H62" s="34">
        <v>16.524</v>
      </c>
      <c r="I62" s="35"/>
    </row>
    <row r="63" s="19" customFormat="1" ht="17" customHeight="1" spans="1:9 16382:16384">
      <c r="A63" s="30">
        <v>60</v>
      </c>
      <c r="B63" s="10" t="s">
        <v>793</v>
      </c>
      <c r="C63" s="32" t="s">
        <v>28</v>
      </c>
      <c r="D63" s="30">
        <v>10</v>
      </c>
      <c r="E63" s="39">
        <v>10.72</v>
      </c>
      <c r="F63" s="30">
        <v>10</v>
      </c>
      <c r="G63" s="30">
        <v>10</v>
      </c>
      <c r="H63" s="34">
        <v>162</v>
      </c>
      <c r="I63" s="35"/>
    </row>
    <row r="64" s="19" customFormat="1" ht="17" customHeight="1" spans="1:9 16382:16384">
      <c r="A64" s="30">
        <v>61</v>
      </c>
      <c r="B64" s="10" t="s">
        <v>794</v>
      </c>
      <c r="C64" s="32" t="s">
        <v>28</v>
      </c>
      <c r="D64" s="30">
        <v>5</v>
      </c>
      <c r="E64" s="39">
        <v>12.65</v>
      </c>
      <c r="F64" s="30">
        <v>5</v>
      </c>
      <c r="G64" s="30">
        <v>5</v>
      </c>
      <c r="H64" s="34">
        <v>81</v>
      </c>
      <c r="I64" s="35"/>
    </row>
    <row r="65" s="19" customFormat="1" ht="17" customHeight="1" spans="1:9 16382:16384">
      <c r="A65" s="30">
        <v>62</v>
      </c>
      <c r="B65" s="10" t="s">
        <v>795</v>
      </c>
      <c r="C65" s="32" t="s">
        <v>28</v>
      </c>
      <c r="D65" s="30">
        <v>5</v>
      </c>
      <c r="E65" s="39">
        <v>13.67</v>
      </c>
      <c r="F65" s="30">
        <v>5</v>
      </c>
      <c r="G65" s="30">
        <v>5</v>
      </c>
      <c r="H65" s="34">
        <v>81</v>
      </c>
      <c r="I65" s="35"/>
    </row>
    <row r="66" s="19" customFormat="1" ht="17" customHeight="1" spans="1:9 16382:16384">
      <c r="A66" s="30">
        <v>63</v>
      </c>
      <c r="B66" s="10" t="s">
        <v>796</v>
      </c>
      <c r="C66" s="32" t="s">
        <v>28</v>
      </c>
      <c r="D66" s="30">
        <v>3</v>
      </c>
      <c r="E66" s="39">
        <v>10</v>
      </c>
      <c r="F66" s="30">
        <v>3</v>
      </c>
      <c r="G66" s="30">
        <v>3</v>
      </c>
      <c r="H66" s="34">
        <v>48.6</v>
      </c>
      <c r="I66" s="35"/>
    </row>
    <row r="67" s="19" customFormat="1" ht="17" customHeight="1" spans="1:9 16382:16384">
      <c r="A67" s="16" t="s">
        <v>55</v>
      </c>
      <c r="B67" s="17"/>
      <c r="C67" s="18"/>
      <c r="D67" s="30">
        <f>SUM(D4:D66)</f>
        <v>993</v>
      </c>
      <c r="E67" s="30">
        <f>SUBTOTAL(9,E4:E66)</f>
        <v>689.06</v>
      </c>
      <c r="F67" s="30">
        <f>SUBTOTAL(9,F4:F66)</f>
        <v>993</v>
      </c>
      <c r="G67" s="30">
        <f>SUM(G4:G66)</f>
        <v>542.06</v>
      </c>
      <c r="H67" s="34">
        <f>SUM(H4:H66)</f>
        <v>8781.372</v>
      </c>
      <c r="I67" s="35"/>
      <c r="XFB67" s="2"/>
      <c r="XFC67" s="2"/>
      <c r="XFD67" s="2"/>
    </row>
  </sheetData>
  <mergeCells count="3">
    <mergeCell ref="A1:I1"/>
    <mergeCell ref="A2:I2"/>
    <mergeCell ref="A67:C67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opLeftCell="A10" workbookViewId="0">
      <selection activeCell="A1" sqref="A1:I1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797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798</v>
      </c>
      <c r="C4" s="32" t="s">
        <v>29</v>
      </c>
      <c r="D4" s="32">
        <v>20</v>
      </c>
      <c r="E4" s="33">
        <v>5.5</v>
      </c>
      <c r="F4" s="32">
        <v>20</v>
      </c>
      <c r="G4" s="33">
        <v>5.5</v>
      </c>
      <c r="H4" s="34" cm="1">
        <f t="array" ref="H4:H42">G4:G42*16.2</f>
        <v>89.1</v>
      </c>
      <c r="I4" s="35"/>
    </row>
    <row r="5" s="19" customFormat="1" ht="17" customHeight="1" spans="1:9 16382:16384">
      <c r="A5" s="30">
        <v>2</v>
      </c>
      <c r="B5" s="31" t="s">
        <v>799</v>
      </c>
      <c r="C5" s="32" t="s">
        <v>29</v>
      </c>
      <c r="D5" s="32">
        <v>40</v>
      </c>
      <c r="E5" s="33">
        <v>3.1</v>
      </c>
      <c r="F5" s="32">
        <v>40</v>
      </c>
      <c r="G5" s="33">
        <f>3.1-2.4</f>
        <v>0.7</v>
      </c>
      <c r="H5" s="34">
        <v>11.34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800</v>
      </c>
      <c r="C6" s="32" t="s">
        <v>29</v>
      </c>
      <c r="D6" s="32">
        <v>6</v>
      </c>
      <c r="E6" s="33">
        <v>7.7</v>
      </c>
      <c r="F6" s="32">
        <v>6</v>
      </c>
      <c r="G6" s="33">
        <v>6</v>
      </c>
      <c r="H6" s="34">
        <v>97.2</v>
      </c>
      <c r="I6" s="35"/>
    </row>
    <row r="7" s="19" customFormat="1" ht="17" customHeight="1" spans="1:9 16382:16384">
      <c r="A7" s="30">
        <v>4</v>
      </c>
      <c r="B7" s="31" t="s">
        <v>801</v>
      </c>
      <c r="C7" s="32" t="s">
        <v>29</v>
      </c>
      <c r="D7" s="32">
        <v>18</v>
      </c>
      <c r="E7" s="33">
        <v>5.2</v>
      </c>
      <c r="F7" s="32">
        <v>18</v>
      </c>
      <c r="G7" s="33">
        <v>5.2</v>
      </c>
      <c r="H7" s="34">
        <v>84.24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802</v>
      </c>
      <c r="C8" s="32" t="s">
        <v>29</v>
      </c>
      <c r="D8" s="32">
        <v>8</v>
      </c>
      <c r="E8" s="33">
        <v>3.9</v>
      </c>
      <c r="F8" s="32">
        <v>8</v>
      </c>
      <c r="G8" s="33">
        <v>3.9</v>
      </c>
      <c r="H8" s="34">
        <v>63.18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803</v>
      </c>
      <c r="C9" s="32" t="s">
        <v>29</v>
      </c>
      <c r="D9" s="32">
        <v>12</v>
      </c>
      <c r="E9" s="33">
        <v>2.6</v>
      </c>
      <c r="F9" s="32">
        <v>12</v>
      </c>
      <c r="G9" s="33">
        <v>2.6</v>
      </c>
      <c r="H9" s="34">
        <v>42.12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804</v>
      </c>
      <c r="C10" s="32" t="s">
        <v>29</v>
      </c>
      <c r="D10" s="32">
        <v>20</v>
      </c>
      <c r="E10" s="33">
        <v>4.4</v>
      </c>
      <c r="F10" s="32">
        <v>20</v>
      </c>
      <c r="G10" s="33">
        <v>4.4</v>
      </c>
      <c r="H10" s="34">
        <v>71.28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1" t="s">
        <v>805</v>
      </c>
      <c r="C11" s="32" t="s">
        <v>29</v>
      </c>
      <c r="D11" s="32">
        <v>7</v>
      </c>
      <c r="E11" s="33">
        <v>6.5</v>
      </c>
      <c r="F11" s="32">
        <v>7</v>
      </c>
      <c r="G11" s="33">
        <v>6.5</v>
      </c>
      <c r="H11" s="34">
        <v>105.3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806</v>
      </c>
      <c r="C12" s="32" t="s">
        <v>29</v>
      </c>
      <c r="D12" s="32">
        <v>15</v>
      </c>
      <c r="E12" s="33">
        <v>4.4</v>
      </c>
      <c r="F12" s="32">
        <v>15</v>
      </c>
      <c r="G12" s="33">
        <v>4.4</v>
      </c>
      <c r="H12" s="34">
        <v>71.28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807</v>
      </c>
      <c r="C13" s="32" t="s">
        <v>29</v>
      </c>
      <c r="D13" s="32">
        <v>20</v>
      </c>
      <c r="E13" s="33">
        <v>4.4</v>
      </c>
      <c r="F13" s="32">
        <v>20</v>
      </c>
      <c r="G13" s="33">
        <v>4.4</v>
      </c>
      <c r="H13" s="34">
        <v>71.28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808</v>
      </c>
      <c r="C14" s="32" t="s">
        <v>29</v>
      </c>
      <c r="D14" s="32">
        <v>10</v>
      </c>
      <c r="E14" s="33">
        <v>3.9</v>
      </c>
      <c r="F14" s="32">
        <v>10</v>
      </c>
      <c r="G14" s="33">
        <v>3.9</v>
      </c>
      <c r="H14" s="34">
        <v>63.18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809</v>
      </c>
      <c r="C15" s="32" t="s">
        <v>29</v>
      </c>
      <c r="D15" s="32">
        <v>12</v>
      </c>
      <c r="E15" s="33">
        <v>3.3</v>
      </c>
      <c r="F15" s="32">
        <v>12</v>
      </c>
      <c r="G15" s="33">
        <v>3.3</v>
      </c>
      <c r="H15" s="34">
        <v>53.46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810</v>
      </c>
      <c r="C16" s="32" t="s">
        <v>29</v>
      </c>
      <c r="D16" s="32">
        <v>15</v>
      </c>
      <c r="E16" s="33">
        <v>5.5</v>
      </c>
      <c r="F16" s="32">
        <v>15</v>
      </c>
      <c r="G16" s="33">
        <v>5.5</v>
      </c>
      <c r="H16" s="34">
        <v>89.1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811</v>
      </c>
      <c r="C17" s="32" t="s">
        <v>29</v>
      </c>
      <c r="D17" s="32">
        <v>48</v>
      </c>
      <c r="E17" s="33">
        <v>11.76</v>
      </c>
      <c r="F17" s="32">
        <v>48</v>
      </c>
      <c r="G17" s="33">
        <v>11.76</v>
      </c>
      <c r="H17" s="34">
        <v>190.512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812</v>
      </c>
      <c r="C18" s="32" t="s">
        <v>29</v>
      </c>
      <c r="D18" s="32">
        <v>42</v>
      </c>
      <c r="E18" s="33">
        <v>3.84</v>
      </c>
      <c r="F18" s="32">
        <v>42</v>
      </c>
      <c r="G18" s="33">
        <v>3.84</v>
      </c>
      <c r="H18" s="34">
        <v>62.208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813</v>
      </c>
      <c r="C19" s="32" t="s">
        <v>29</v>
      </c>
      <c r="D19" s="32">
        <v>49</v>
      </c>
      <c r="E19" s="33">
        <v>4.71</v>
      </c>
      <c r="F19" s="32">
        <v>49</v>
      </c>
      <c r="G19" s="33">
        <v>4.71</v>
      </c>
      <c r="H19" s="34">
        <v>76.302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814</v>
      </c>
      <c r="C20" s="32" t="s">
        <v>29</v>
      </c>
      <c r="D20" s="32">
        <v>49</v>
      </c>
      <c r="E20" s="33">
        <v>9.45</v>
      </c>
      <c r="F20" s="32">
        <v>49</v>
      </c>
      <c r="G20" s="33">
        <v>9.45</v>
      </c>
      <c r="H20" s="34">
        <v>153.09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815</v>
      </c>
      <c r="C21" s="32" t="s">
        <v>29</v>
      </c>
      <c r="D21" s="32">
        <v>45</v>
      </c>
      <c r="E21" s="33">
        <v>8.6</v>
      </c>
      <c r="F21" s="32">
        <v>45</v>
      </c>
      <c r="G21" s="33">
        <v>8.6</v>
      </c>
      <c r="H21" s="34">
        <v>139.32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816</v>
      </c>
      <c r="C22" s="32" t="s">
        <v>29</v>
      </c>
      <c r="D22" s="32">
        <v>26.5</v>
      </c>
      <c r="E22" s="33">
        <v>12.8</v>
      </c>
      <c r="F22" s="32">
        <v>26.5</v>
      </c>
      <c r="G22" s="33">
        <v>12.8</v>
      </c>
      <c r="H22" s="34">
        <v>207.36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817</v>
      </c>
      <c r="C23" s="32" t="s">
        <v>29</v>
      </c>
      <c r="D23" s="32">
        <v>33.8</v>
      </c>
      <c r="E23" s="33">
        <v>4.56</v>
      </c>
      <c r="F23" s="32">
        <v>33.8</v>
      </c>
      <c r="G23" s="33">
        <v>4.56</v>
      </c>
      <c r="H23" s="34">
        <v>73.872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818</v>
      </c>
      <c r="C24" s="32" t="s">
        <v>29</v>
      </c>
      <c r="D24" s="32">
        <v>10</v>
      </c>
      <c r="E24" s="33">
        <v>6.45</v>
      </c>
      <c r="F24" s="32">
        <v>10</v>
      </c>
      <c r="G24" s="33">
        <v>6.45</v>
      </c>
      <c r="H24" s="34">
        <v>104.49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819</v>
      </c>
      <c r="C25" s="32" t="s">
        <v>29</v>
      </c>
      <c r="D25" s="32">
        <v>30</v>
      </c>
      <c r="E25" s="33">
        <v>7.81</v>
      </c>
      <c r="F25" s="32">
        <v>30</v>
      </c>
      <c r="G25" s="33">
        <v>7.81</v>
      </c>
      <c r="H25" s="34">
        <v>126.522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31" t="s">
        <v>820</v>
      </c>
      <c r="C26" s="32" t="s">
        <v>29</v>
      </c>
      <c r="D26" s="32">
        <v>20</v>
      </c>
      <c r="E26" s="33">
        <v>11.9</v>
      </c>
      <c r="F26" s="32">
        <v>20</v>
      </c>
      <c r="G26" s="33">
        <v>11.9</v>
      </c>
      <c r="H26" s="34">
        <v>192.78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1" t="s">
        <v>821</v>
      </c>
      <c r="C27" s="32" t="s">
        <v>29</v>
      </c>
      <c r="D27" s="32">
        <v>20</v>
      </c>
      <c r="E27" s="33">
        <v>12.1</v>
      </c>
      <c r="F27" s="32">
        <v>20</v>
      </c>
      <c r="G27" s="33">
        <v>0.1</v>
      </c>
      <c r="H27" s="34">
        <v>1.62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1" t="s">
        <v>822</v>
      </c>
      <c r="C28" s="32" t="s">
        <v>29</v>
      </c>
      <c r="D28" s="32">
        <v>15</v>
      </c>
      <c r="E28" s="33">
        <v>5.63</v>
      </c>
      <c r="F28" s="32">
        <v>15</v>
      </c>
      <c r="G28" s="33">
        <v>5.63</v>
      </c>
      <c r="H28" s="34">
        <v>91.206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1" t="s">
        <v>823</v>
      </c>
      <c r="C29" s="32" t="s">
        <v>29</v>
      </c>
      <c r="D29" s="32">
        <v>9.03</v>
      </c>
      <c r="E29" s="33">
        <v>9.38</v>
      </c>
      <c r="F29" s="32">
        <v>9.03</v>
      </c>
      <c r="G29" s="32">
        <v>9.03</v>
      </c>
      <c r="H29" s="34">
        <v>146.286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1" t="s">
        <v>824</v>
      </c>
      <c r="C30" s="32" t="s">
        <v>29</v>
      </c>
      <c r="D30" s="32">
        <v>17</v>
      </c>
      <c r="E30" s="33">
        <v>7.97</v>
      </c>
      <c r="F30" s="32">
        <v>17</v>
      </c>
      <c r="G30" s="33">
        <v>7.97</v>
      </c>
      <c r="H30" s="34">
        <v>129.114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31" t="s">
        <v>825</v>
      </c>
      <c r="C31" s="32" t="s">
        <v>29</v>
      </c>
      <c r="D31" s="32">
        <v>15</v>
      </c>
      <c r="E31" s="33">
        <v>8.29</v>
      </c>
      <c r="F31" s="32">
        <v>15</v>
      </c>
      <c r="G31" s="33">
        <v>8.2</v>
      </c>
      <c r="H31" s="34">
        <v>132.84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31" t="s">
        <v>826</v>
      </c>
      <c r="C32" s="32" t="s">
        <v>29</v>
      </c>
      <c r="D32" s="32">
        <v>12</v>
      </c>
      <c r="E32" s="33">
        <v>10.81</v>
      </c>
      <c r="F32" s="32">
        <v>12</v>
      </c>
      <c r="G32" s="33">
        <v>10.81</v>
      </c>
      <c r="H32" s="34">
        <v>175.122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31" t="s">
        <v>827</v>
      </c>
      <c r="C33" s="32" t="s">
        <v>29</v>
      </c>
      <c r="D33" s="32">
        <v>15</v>
      </c>
      <c r="E33" s="33">
        <v>5.71</v>
      </c>
      <c r="F33" s="32">
        <v>15</v>
      </c>
      <c r="G33" s="33">
        <v>5.71</v>
      </c>
      <c r="H33" s="34">
        <v>92.502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31" t="s">
        <v>828</v>
      </c>
      <c r="C34" s="32" t="s">
        <v>29</v>
      </c>
      <c r="D34" s="32">
        <v>17</v>
      </c>
      <c r="E34" s="33">
        <v>11.51</v>
      </c>
      <c r="F34" s="32">
        <v>17</v>
      </c>
      <c r="G34" s="33">
        <v>9.51</v>
      </c>
      <c r="H34" s="34">
        <v>154.062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31" t="s">
        <v>829</v>
      </c>
      <c r="C35" s="32" t="s">
        <v>29</v>
      </c>
      <c r="D35" s="32">
        <v>45</v>
      </c>
      <c r="E35" s="33">
        <v>16.19</v>
      </c>
      <c r="F35" s="32">
        <v>45</v>
      </c>
      <c r="G35" s="33">
        <v>16.19</v>
      </c>
      <c r="H35" s="34">
        <v>262.278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31" t="s">
        <v>830</v>
      </c>
      <c r="C36" s="32" t="s">
        <v>29</v>
      </c>
      <c r="D36" s="32">
        <v>30</v>
      </c>
      <c r="E36" s="33">
        <v>9.11</v>
      </c>
      <c r="F36" s="32">
        <v>30</v>
      </c>
      <c r="G36" s="33">
        <v>9.11</v>
      </c>
      <c r="H36" s="34">
        <v>147.582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31" t="s">
        <v>831</v>
      </c>
      <c r="C37" s="32" t="s">
        <v>29</v>
      </c>
      <c r="D37" s="32">
        <v>21.5</v>
      </c>
      <c r="E37" s="33">
        <v>12.4</v>
      </c>
      <c r="F37" s="32">
        <v>21.5</v>
      </c>
      <c r="G37" s="33">
        <v>12.4</v>
      </c>
      <c r="H37" s="34">
        <v>200.88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31" t="s">
        <v>832</v>
      </c>
      <c r="C38" s="32" t="s">
        <v>29</v>
      </c>
      <c r="D38" s="32">
        <v>30</v>
      </c>
      <c r="E38" s="33">
        <v>12.51</v>
      </c>
      <c r="F38" s="32">
        <v>30</v>
      </c>
      <c r="G38" s="33">
        <v>12.51</v>
      </c>
      <c r="H38" s="34">
        <v>202.662</v>
      </c>
      <c r="I38" s="35"/>
    </row>
    <row r="39" s="19" customFormat="1" ht="17" customHeight="1" spans="1:9 16382:16384">
      <c r="A39" s="30">
        <v>36</v>
      </c>
      <c r="B39" s="31" t="s">
        <v>833</v>
      </c>
      <c r="C39" s="32" t="s">
        <v>29</v>
      </c>
      <c r="D39" s="32">
        <v>10</v>
      </c>
      <c r="E39" s="33">
        <v>6.64</v>
      </c>
      <c r="F39" s="32">
        <v>10</v>
      </c>
      <c r="G39" s="33">
        <v>6.64</v>
      </c>
      <c r="H39" s="34">
        <v>107.568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31" t="s">
        <v>834</v>
      </c>
      <c r="C40" s="32" t="s">
        <v>29</v>
      </c>
      <c r="D40" s="32">
        <v>48</v>
      </c>
      <c r="E40" s="33">
        <v>8.09</v>
      </c>
      <c r="F40" s="32">
        <v>48</v>
      </c>
      <c r="G40" s="33">
        <v>8.09</v>
      </c>
      <c r="H40" s="34">
        <v>131.058</v>
      </c>
      <c r="I40" s="35"/>
    </row>
    <row r="41" s="19" customFormat="1" ht="17" customHeight="1" spans="1:9 16382:16384">
      <c r="A41" s="30">
        <v>38</v>
      </c>
      <c r="B41" s="31" t="s">
        <v>835</v>
      </c>
      <c r="C41" s="32" t="s">
        <v>29</v>
      </c>
      <c r="D41" s="32">
        <v>26</v>
      </c>
      <c r="E41" s="33">
        <v>4.38</v>
      </c>
      <c r="F41" s="32">
        <v>26</v>
      </c>
      <c r="G41" s="33">
        <v>4.38</v>
      </c>
      <c r="H41" s="34">
        <v>70.956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31" t="s">
        <v>836</v>
      </c>
      <c r="C42" s="32" t="s">
        <v>29</v>
      </c>
      <c r="D42" s="32">
        <v>30</v>
      </c>
      <c r="E42" s="33">
        <v>2.2</v>
      </c>
      <c r="F42" s="32">
        <v>30</v>
      </c>
      <c r="G42" s="33">
        <v>2.2</v>
      </c>
      <c r="H42" s="34">
        <v>35.64</v>
      </c>
      <c r="I42" s="35"/>
      <c r="XFB42" s="2"/>
      <c r="XFC42" s="2"/>
      <c r="XFD42" s="2"/>
    </row>
    <row r="43" s="19" customFormat="1" ht="17" customHeight="1" spans="1:9 16382:16384">
      <c r="A43" s="16" t="s">
        <v>55</v>
      </c>
      <c r="B43" s="17"/>
      <c r="C43" s="18"/>
      <c r="D43" s="30">
        <f>SUM(D4:D42)</f>
        <v>916.83</v>
      </c>
      <c r="E43" s="30">
        <f>SUBTOTAL(9,E4:E42)</f>
        <v>285.2</v>
      </c>
      <c r="F43" s="30">
        <f>SUBTOTAL(9,F4:F42)</f>
        <v>916.83</v>
      </c>
      <c r="G43" s="30">
        <f>SUM(G4:G42)</f>
        <v>266.66</v>
      </c>
      <c r="H43" s="34">
        <f>SUM(H4:H42)</f>
        <v>4319.892</v>
      </c>
      <c r="I43" s="35"/>
      <c r="XFB43" s="2"/>
      <c r="XFC43" s="2"/>
      <c r="XFD43" s="2"/>
    </row>
  </sheetData>
  <mergeCells count="3">
    <mergeCell ref="A1:I1"/>
    <mergeCell ref="A2:I2"/>
    <mergeCell ref="A43:C43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"/>
  <sheetViews>
    <sheetView workbookViewId="0">
      <selection activeCell="J16" sqref="J16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837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838</v>
      </c>
      <c r="C4" s="32" t="s">
        <v>30</v>
      </c>
      <c r="D4" s="32">
        <v>48.6</v>
      </c>
      <c r="E4" s="33">
        <v>13.74</v>
      </c>
      <c r="F4" s="32">
        <v>48.6</v>
      </c>
      <c r="G4" s="33">
        <v>13.74</v>
      </c>
      <c r="H4" s="34" cm="1">
        <f t="array" ref="H4:H15">G4:G15*16.2</f>
        <v>222.588</v>
      </c>
      <c r="I4" s="35"/>
    </row>
    <row r="5" s="19" customFormat="1" ht="17" customHeight="1" spans="1:9 16382:16384">
      <c r="A5" s="30">
        <v>2</v>
      </c>
      <c r="B5" s="31" t="s">
        <v>839</v>
      </c>
      <c r="C5" s="32" t="s">
        <v>30</v>
      </c>
      <c r="D5" s="32">
        <v>45.5</v>
      </c>
      <c r="E5" s="33">
        <v>3.35</v>
      </c>
      <c r="F5" s="32">
        <v>45.5</v>
      </c>
      <c r="G5" s="33">
        <v>3.35</v>
      </c>
      <c r="H5" s="34">
        <v>54.27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840</v>
      </c>
      <c r="C6" s="32" t="s">
        <v>30</v>
      </c>
      <c r="D6" s="32">
        <v>46.5</v>
      </c>
      <c r="E6" s="33">
        <v>5.75</v>
      </c>
      <c r="F6" s="32">
        <v>46.5</v>
      </c>
      <c r="G6" s="33">
        <v>5.75</v>
      </c>
      <c r="H6" s="34">
        <v>93.15</v>
      </c>
      <c r="I6" s="35"/>
    </row>
    <row r="7" s="19" customFormat="1" ht="17" customHeight="1" spans="1:9 16382:16384">
      <c r="A7" s="30">
        <v>4</v>
      </c>
      <c r="B7" s="31" t="s">
        <v>841</v>
      </c>
      <c r="C7" s="32" t="s">
        <v>30</v>
      </c>
      <c r="D7" s="32">
        <v>42.3</v>
      </c>
      <c r="E7" s="33">
        <v>11.33</v>
      </c>
      <c r="F7" s="32">
        <v>42.3</v>
      </c>
      <c r="G7" s="33">
        <v>11.33</v>
      </c>
      <c r="H7" s="34">
        <v>183.546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842</v>
      </c>
      <c r="C8" s="32" t="s">
        <v>30</v>
      </c>
      <c r="D8" s="32">
        <v>36.5</v>
      </c>
      <c r="E8" s="33">
        <v>6.48</v>
      </c>
      <c r="F8" s="32">
        <v>36.5</v>
      </c>
      <c r="G8" s="33">
        <v>6.48</v>
      </c>
      <c r="H8" s="34">
        <v>104.976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843</v>
      </c>
      <c r="C9" s="32" t="s">
        <v>30</v>
      </c>
      <c r="D9" s="32">
        <v>48.5</v>
      </c>
      <c r="E9" s="33">
        <v>15.19</v>
      </c>
      <c r="F9" s="32">
        <v>48.5</v>
      </c>
      <c r="G9" s="33">
        <v>15.19</v>
      </c>
      <c r="H9" s="34">
        <v>246.078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844</v>
      </c>
      <c r="C10" s="32" t="s">
        <v>30</v>
      </c>
      <c r="D10" s="32">
        <v>38.5</v>
      </c>
      <c r="E10" s="33">
        <v>4.83</v>
      </c>
      <c r="F10" s="32">
        <v>38.5</v>
      </c>
      <c r="G10" s="33">
        <v>4.83</v>
      </c>
      <c r="H10" s="34">
        <v>78.246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1" t="s">
        <v>845</v>
      </c>
      <c r="C11" s="32" t="s">
        <v>30</v>
      </c>
      <c r="D11" s="32">
        <v>37.5</v>
      </c>
      <c r="E11" s="33">
        <v>3.44</v>
      </c>
      <c r="F11" s="32">
        <v>37.5</v>
      </c>
      <c r="G11" s="33">
        <v>3.44</v>
      </c>
      <c r="H11" s="34">
        <v>55.728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846</v>
      </c>
      <c r="C12" s="32" t="s">
        <v>30</v>
      </c>
      <c r="D12" s="32">
        <v>38.3</v>
      </c>
      <c r="E12" s="33">
        <v>6.73</v>
      </c>
      <c r="F12" s="32">
        <v>38.3</v>
      </c>
      <c r="G12" s="33">
        <v>6.73</v>
      </c>
      <c r="H12" s="34">
        <v>109.026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847</v>
      </c>
      <c r="C13" s="32" t="s">
        <v>30</v>
      </c>
      <c r="D13" s="32">
        <v>49.2</v>
      </c>
      <c r="E13" s="33">
        <v>6.48</v>
      </c>
      <c r="F13" s="32">
        <v>49.2</v>
      </c>
      <c r="G13" s="33">
        <v>6.48</v>
      </c>
      <c r="H13" s="34">
        <v>104.976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848</v>
      </c>
      <c r="C14" s="32" t="s">
        <v>30</v>
      </c>
      <c r="D14" s="32">
        <v>25.3</v>
      </c>
      <c r="E14" s="33">
        <v>7.78</v>
      </c>
      <c r="F14" s="32">
        <v>25.3</v>
      </c>
      <c r="G14" s="33">
        <v>7.78</v>
      </c>
      <c r="H14" s="34">
        <v>126.036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2" t="s">
        <v>849</v>
      </c>
      <c r="C15" s="32" t="s">
        <v>30</v>
      </c>
      <c r="D15" s="32">
        <v>42</v>
      </c>
      <c r="E15" s="33">
        <v>11.12</v>
      </c>
      <c r="F15" s="32">
        <v>42</v>
      </c>
      <c r="G15" s="33">
        <v>11.12</v>
      </c>
      <c r="H15" s="34">
        <v>180.144</v>
      </c>
      <c r="I15" s="35"/>
      <c r="XFB15" s="2"/>
      <c r="XFC15" s="2"/>
      <c r="XFD15" s="2"/>
    </row>
    <row r="16" s="19" customFormat="1" ht="17" customHeight="1" spans="1:9 16382:16384">
      <c r="A16" s="16" t="s">
        <v>55</v>
      </c>
      <c r="B16" s="17"/>
      <c r="C16" s="18"/>
      <c r="D16" s="30">
        <f>SUM(D4:D15)</f>
        <v>498.7</v>
      </c>
      <c r="E16" s="30">
        <f>SUBTOTAL(9,E4:E15)</f>
        <v>96.22</v>
      </c>
      <c r="F16" s="30">
        <f>SUBTOTAL(9,F4:F15)</f>
        <v>498.7</v>
      </c>
      <c r="G16" s="30">
        <f>SUM(G4:G15)</f>
        <v>96.22</v>
      </c>
      <c r="H16" s="34">
        <f>SUM(H4:H15)</f>
        <v>1558.764</v>
      </c>
      <c r="I16" s="35"/>
      <c r="XFB16" s="2"/>
      <c r="XFC16" s="2"/>
      <c r="XFD16" s="2"/>
    </row>
  </sheetData>
  <mergeCells count="3">
    <mergeCell ref="A1:I1"/>
    <mergeCell ref="A2:I2"/>
    <mergeCell ref="A16:C16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G4" sqref="G4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850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43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44</v>
      </c>
      <c r="C3" s="5" t="s">
        <v>45</v>
      </c>
      <c r="D3" s="6" t="s">
        <v>46</v>
      </c>
      <c r="E3" s="5" t="s">
        <v>47</v>
      </c>
      <c r="F3" s="7" t="s">
        <v>48</v>
      </c>
      <c r="G3" s="6" t="s">
        <v>49</v>
      </c>
      <c r="H3" s="6" t="s">
        <v>14</v>
      </c>
      <c r="I3" s="5" t="s">
        <v>50</v>
      </c>
      <c r="J3" s="8" t="s">
        <v>51</v>
      </c>
    </row>
    <row r="4" s="2" customFormat="1" ht="28" customHeight="1" spans="1:10">
      <c r="A4" s="9">
        <v>1</v>
      </c>
      <c r="B4" s="30" t="s">
        <v>851</v>
      </c>
      <c r="C4" s="30" t="s">
        <v>31</v>
      </c>
      <c r="D4" s="30">
        <v>900</v>
      </c>
      <c r="E4" s="30">
        <v>741.001</v>
      </c>
      <c r="F4" s="30">
        <v>900</v>
      </c>
      <c r="G4" s="30">
        <v>738.68</v>
      </c>
      <c r="H4" s="14">
        <f>G4*10.8</f>
        <v>7977.744</v>
      </c>
      <c r="I4" s="30"/>
      <c r="J4" s="15"/>
    </row>
    <row r="5" s="2" customFormat="1" ht="28" customHeight="1" spans="1:10">
      <c r="A5" s="16" t="s">
        <v>55</v>
      </c>
      <c r="B5" s="17"/>
      <c r="C5" s="18"/>
      <c r="D5" s="12">
        <f t="shared" ref="D5:G5" si="0">SUBTOTAL(9,D4:D4)</f>
        <v>900</v>
      </c>
      <c r="E5" s="12">
        <f t="shared" si="0"/>
        <v>741.001</v>
      </c>
      <c r="F5" s="12">
        <f t="shared" si="0"/>
        <v>900</v>
      </c>
      <c r="G5" s="12">
        <f t="shared" si="0"/>
        <v>738.68</v>
      </c>
      <c r="H5" s="14">
        <f>SUM(H4:H4)</f>
        <v>7977.744</v>
      </c>
      <c r="I5" s="12"/>
      <c r="J5" s="15"/>
    </row>
  </sheetData>
  <mergeCells count="3">
    <mergeCell ref="A1:J1"/>
    <mergeCell ref="A2:J2"/>
    <mergeCell ref="A5:C5"/>
  </mergeCells>
  <pageMargins left="0.75" right="0.472222222222222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1"/>
  <sheetViews>
    <sheetView topLeftCell="A40" workbookViewId="0">
      <selection activeCell="I6" sqref="I6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850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852</v>
      </c>
      <c r="C4" s="32" t="s">
        <v>31</v>
      </c>
      <c r="D4" s="30">
        <v>5.5</v>
      </c>
      <c r="E4" s="39">
        <v>4.69</v>
      </c>
      <c r="F4" s="30">
        <v>5.5</v>
      </c>
      <c r="G4" s="39">
        <v>4.69</v>
      </c>
      <c r="H4" s="34" cm="1">
        <f t="array" ref="H4:H70">G4:G70*16.2</f>
        <v>75.978</v>
      </c>
      <c r="I4" s="35"/>
    </row>
    <row r="5" s="19" customFormat="1" ht="17" customHeight="1" spans="1:9 16382:16384">
      <c r="A5" s="30">
        <v>2</v>
      </c>
      <c r="B5" s="31" t="s">
        <v>853</v>
      </c>
      <c r="C5" s="32" t="s">
        <v>31</v>
      </c>
      <c r="D5" s="30">
        <v>10</v>
      </c>
      <c r="E5" s="39">
        <v>2</v>
      </c>
      <c r="F5" s="30">
        <v>10</v>
      </c>
      <c r="G5" s="39">
        <v>2</v>
      </c>
      <c r="H5" s="34">
        <v>32.4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854</v>
      </c>
      <c r="C6" s="32" t="s">
        <v>31</v>
      </c>
      <c r="D6" s="30">
        <v>16</v>
      </c>
      <c r="E6" s="39">
        <v>5.61</v>
      </c>
      <c r="F6" s="30">
        <v>16</v>
      </c>
      <c r="G6" s="39">
        <v>5.61</v>
      </c>
      <c r="H6" s="34">
        <v>90.882</v>
      </c>
      <c r="I6" s="35"/>
    </row>
    <row r="7" s="19" customFormat="1" ht="17" customHeight="1" spans="1:9 16382:16384">
      <c r="A7" s="30">
        <v>4</v>
      </c>
      <c r="B7" s="31" t="s">
        <v>855</v>
      </c>
      <c r="C7" s="32" t="s">
        <v>31</v>
      </c>
      <c r="D7" s="30">
        <v>6.6</v>
      </c>
      <c r="E7" s="39">
        <v>4.88</v>
      </c>
      <c r="F7" s="30">
        <v>6.6</v>
      </c>
      <c r="G7" s="39">
        <v>4.88</v>
      </c>
      <c r="H7" s="34">
        <v>79.056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856</v>
      </c>
      <c r="C8" s="32" t="s">
        <v>31</v>
      </c>
      <c r="D8" s="30">
        <v>7.2</v>
      </c>
      <c r="E8" s="39">
        <v>4.59</v>
      </c>
      <c r="F8" s="30">
        <v>7.2</v>
      </c>
      <c r="G8" s="39">
        <v>4.59</v>
      </c>
      <c r="H8" s="34">
        <v>74.358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857</v>
      </c>
      <c r="C9" s="32" t="s">
        <v>31</v>
      </c>
      <c r="D9" s="30">
        <v>12.8</v>
      </c>
      <c r="E9" s="39">
        <v>6.45</v>
      </c>
      <c r="F9" s="30">
        <v>12.8</v>
      </c>
      <c r="G9" s="39">
        <v>4.65</v>
      </c>
      <c r="H9" s="34">
        <v>75.33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858</v>
      </c>
      <c r="C10" s="32" t="s">
        <v>31</v>
      </c>
      <c r="D10" s="30">
        <v>2</v>
      </c>
      <c r="E10" s="39">
        <v>9.03</v>
      </c>
      <c r="F10" s="30">
        <v>2</v>
      </c>
      <c r="G10" s="30">
        <v>2</v>
      </c>
      <c r="H10" s="34">
        <v>32.4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40" t="s">
        <v>859</v>
      </c>
      <c r="C11" s="32" t="s">
        <v>31</v>
      </c>
      <c r="D11" s="30">
        <v>5</v>
      </c>
      <c r="E11" s="39">
        <v>2.38</v>
      </c>
      <c r="F11" s="30">
        <v>5</v>
      </c>
      <c r="G11" s="30">
        <v>2.38</v>
      </c>
      <c r="H11" s="34">
        <v>38.556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860</v>
      </c>
      <c r="C12" s="32" t="s">
        <v>31</v>
      </c>
      <c r="D12" s="30">
        <v>10</v>
      </c>
      <c r="E12" s="39">
        <v>10.72</v>
      </c>
      <c r="F12" s="30">
        <v>10</v>
      </c>
      <c r="G12" s="30">
        <f>10.72-3.1</f>
        <v>7.62</v>
      </c>
      <c r="H12" s="34">
        <v>123.444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861</v>
      </c>
      <c r="C13" s="32" t="s">
        <v>31</v>
      </c>
      <c r="D13" s="30">
        <v>8.6</v>
      </c>
      <c r="E13" s="39">
        <v>13.19</v>
      </c>
      <c r="F13" s="30">
        <v>8.6</v>
      </c>
      <c r="G13" s="30">
        <v>8.6</v>
      </c>
      <c r="H13" s="34">
        <v>139.32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862</v>
      </c>
      <c r="C14" s="32" t="s">
        <v>31</v>
      </c>
      <c r="D14" s="30">
        <v>7</v>
      </c>
      <c r="E14" s="39">
        <v>13.81</v>
      </c>
      <c r="F14" s="30">
        <v>7</v>
      </c>
      <c r="G14" s="30">
        <v>7</v>
      </c>
      <c r="H14" s="34">
        <v>113.4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863</v>
      </c>
      <c r="C15" s="32" t="s">
        <v>31</v>
      </c>
      <c r="D15" s="30">
        <v>27.5</v>
      </c>
      <c r="E15" s="39">
        <v>2.7</v>
      </c>
      <c r="F15" s="30">
        <v>27.5</v>
      </c>
      <c r="G15" s="39">
        <v>2.7</v>
      </c>
      <c r="H15" s="34">
        <v>43.74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864</v>
      </c>
      <c r="C16" s="32" t="s">
        <v>31</v>
      </c>
      <c r="D16" s="30">
        <v>18.7</v>
      </c>
      <c r="E16" s="39">
        <v>4.77</v>
      </c>
      <c r="F16" s="30">
        <v>18.7</v>
      </c>
      <c r="G16" s="39">
        <v>4.77</v>
      </c>
      <c r="H16" s="34">
        <v>77.274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865</v>
      </c>
      <c r="C17" s="32" t="s">
        <v>31</v>
      </c>
      <c r="D17" s="30">
        <v>10</v>
      </c>
      <c r="E17" s="39">
        <v>9.81</v>
      </c>
      <c r="F17" s="30">
        <v>10</v>
      </c>
      <c r="G17" s="39">
        <v>9.81</v>
      </c>
      <c r="H17" s="34">
        <v>158.922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866</v>
      </c>
      <c r="C18" s="32" t="s">
        <v>31</v>
      </c>
      <c r="D18" s="30">
        <v>23.6</v>
      </c>
      <c r="E18" s="39">
        <v>10.24</v>
      </c>
      <c r="F18" s="30">
        <v>23.6</v>
      </c>
      <c r="G18" s="39">
        <v>10.24</v>
      </c>
      <c r="H18" s="34">
        <v>165.888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867</v>
      </c>
      <c r="C19" s="32" t="s">
        <v>31</v>
      </c>
      <c r="D19" s="30">
        <v>20.7</v>
      </c>
      <c r="E19" s="39">
        <v>4.59</v>
      </c>
      <c r="F19" s="30">
        <v>20.7</v>
      </c>
      <c r="G19" s="39">
        <v>4.59</v>
      </c>
      <c r="H19" s="34">
        <v>74.358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868</v>
      </c>
      <c r="C20" s="32" t="s">
        <v>31</v>
      </c>
      <c r="D20" s="30">
        <v>15</v>
      </c>
      <c r="E20" s="39">
        <v>10.23</v>
      </c>
      <c r="F20" s="30">
        <v>15</v>
      </c>
      <c r="G20" s="39">
        <v>10.23</v>
      </c>
      <c r="H20" s="34">
        <v>165.726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869</v>
      </c>
      <c r="C21" s="32" t="s">
        <v>31</v>
      </c>
      <c r="D21" s="30">
        <v>16.5</v>
      </c>
      <c r="E21" s="39">
        <v>7.93</v>
      </c>
      <c r="F21" s="30">
        <v>16.5</v>
      </c>
      <c r="G21" s="39">
        <v>7.93</v>
      </c>
      <c r="H21" s="34">
        <v>128.466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870</v>
      </c>
      <c r="C22" s="32" t="s">
        <v>31</v>
      </c>
      <c r="D22" s="30">
        <v>8.7</v>
      </c>
      <c r="E22" s="39">
        <v>11.04</v>
      </c>
      <c r="F22" s="30">
        <v>8.7</v>
      </c>
      <c r="G22" s="30">
        <v>8.7</v>
      </c>
      <c r="H22" s="34">
        <v>140.94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871</v>
      </c>
      <c r="C23" s="32" t="s">
        <v>31</v>
      </c>
      <c r="D23" s="30">
        <v>10.5</v>
      </c>
      <c r="E23" s="39">
        <v>11.1</v>
      </c>
      <c r="F23" s="30">
        <v>10.5</v>
      </c>
      <c r="G23" s="30">
        <v>10.5</v>
      </c>
      <c r="H23" s="34">
        <v>170.1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872</v>
      </c>
      <c r="C24" s="32" t="s">
        <v>31</v>
      </c>
      <c r="D24" s="30">
        <v>8.5</v>
      </c>
      <c r="E24" s="39">
        <v>10.34</v>
      </c>
      <c r="F24" s="30">
        <v>8.5</v>
      </c>
      <c r="G24" s="30">
        <v>8.5</v>
      </c>
      <c r="H24" s="34">
        <v>137.7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873</v>
      </c>
      <c r="C25" s="32" t="s">
        <v>31</v>
      </c>
      <c r="D25" s="30">
        <v>10.7</v>
      </c>
      <c r="E25" s="39">
        <v>5.79</v>
      </c>
      <c r="F25" s="30">
        <v>10.7</v>
      </c>
      <c r="G25" s="39">
        <v>5.79</v>
      </c>
      <c r="H25" s="34">
        <v>93.798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31" t="s">
        <v>874</v>
      </c>
      <c r="C26" s="32" t="s">
        <v>31</v>
      </c>
      <c r="D26" s="30">
        <v>41.8</v>
      </c>
      <c r="E26" s="39">
        <v>7.39</v>
      </c>
      <c r="F26" s="30">
        <v>41.8</v>
      </c>
      <c r="G26" s="39">
        <v>7.39</v>
      </c>
      <c r="H26" s="34">
        <v>119.718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1" t="s">
        <v>875</v>
      </c>
      <c r="C27" s="32" t="s">
        <v>31</v>
      </c>
      <c r="D27" s="30">
        <v>7.2</v>
      </c>
      <c r="E27" s="39">
        <v>12.6</v>
      </c>
      <c r="F27" s="30">
        <v>7.2</v>
      </c>
      <c r="G27" s="30">
        <v>7.2</v>
      </c>
      <c r="H27" s="34">
        <v>116.64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1" t="s">
        <v>876</v>
      </c>
      <c r="C28" s="32" t="s">
        <v>31</v>
      </c>
      <c r="D28" s="30">
        <v>12.7</v>
      </c>
      <c r="E28" s="39">
        <v>12.16</v>
      </c>
      <c r="F28" s="30">
        <v>12.7</v>
      </c>
      <c r="G28" s="30">
        <v>12.16</v>
      </c>
      <c r="H28" s="34">
        <v>196.992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1" t="s">
        <v>877</v>
      </c>
      <c r="C29" s="32" t="s">
        <v>31</v>
      </c>
      <c r="D29" s="30">
        <v>10.4</v>
      </c>
      <c r="E29" s="39">
        <v>10.57</v>
      </c>
      <c r="F29" s="30">
        <v>10.4</v>
      </c>
      <c r="G29" s="30">
        <v>10.4</v>
      </c>
      <c r="H29" s="34">
        <v>168.48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1" t="s">
        <v>878</v>
      </c>
      <c r="C30" s="30" t="s">
        <v>31</v>
      </c>
      <c r="D30" s="30">
        <v>9.2</v>
      </c>
      <c r="E30" s="39">
        <v>8.18</v>
      </c>
      <c r="F30" s="30">
        <v>9.2</v>
      </c>
      <c r="G30" s="39">
        <v>6.98</v>
      </c>
      <c r="H30" s="34">
        <v>113.076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31" t="s">
        <v>879</v>
      </c>
      <c r="C31" s="32" t="s">
        <v>31</v>
      </c>
      <c r="D31" s="30">
        <v>11.6</v>
      </c>
      <c r="E31" s="39">
        <v>9.54</v>
      </c>
      <c r="F31" s="30">
        <v>11.6</v>
      </c>
      <c r="G31" s="39">
        <v>9.54</v>
      </c>
      <c r="H31" s="34">
        <v>154.548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31" t="s">
        <v>880</v>
      </c>
      <c r="C32" s="32" t="s">
        <v>31</v>
      </c>
      <c r="D32" s="30">
        <v>8.2</v>
      </c>
      <c r="E32" s="39">
        <v>8.13</v>
      </c>
      <c r="F32" s="30">
        <v>8.2</v>
      </c>
      <c r="G32" s="39">
        <v>8.13</v>
      </c>
      <c r="H32" s="34">
        <v>131.706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31" t="s">
        <v>881</v>
      </c>
      <c r="C33" s="32" t="s">
        <v>31</v>
      </c>
      <c r="D33" s="30">
        <v>14.2</v>
      </c>
      <c r="E33" s="39">
        <v>5.99</v>
      </c>
      <c r="F33" s="30">
        <v>14.2</v>
      </c>
      <c r="G33" s="39">
        <v>5.99</v>
      </c>
      <c r="H33" s="34">
        <v>97.038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31" t="s">
        <v>882</v>
      </c>
      <c r="C34" s="32" t="s">
        <v>31</v>
      </c>
      <c r="D34" s="30">
        <v>14.2</v>
      </c>
      <c r="E34" s="39">
        <v>11.03</v>
      </c>
      <c r="F34" s="30">
        <v>14.2</v>
      </c>
      <c r="G34" s="39">
        <v>11.03</v>
      </c>
      <c r="H34" s="34">
        <v>178.686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31" t="s">
        <v>883</v>
      </c>
      <c r="C35" s="32" t="s">
        <v>31</v>
      </c>
      <c r="D35" s="30">
        <v>9.2</v>
      </c>
      <c r="E35" s="39">
        <v>7.91</v>
      </c>
      <c r="F35" s="30">
        <v>9.2</v>
      </c>
      <c r="G35" s="39">
        <v>7.91</v>
      </c>
      <c r="H35" s="34">
        <v>128.142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31" t="s">
        <v>884</v>
      </c>
      <c r="C36" s="32" t="s">
        <v>31</v>
      </c>
      <c r="D36" s="30">
        <v>8.3</v>
      </c>
      <c r="E36" s="39">
        <v>7.65</v>
      </c>
      <c r="F36" s="30">
        <v>8.3</v>
      </c>
      <c r="G36" s="39">
        <v>7.65</v>
      </c>
      <c r="H36" s="34">
        <v>123.93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31" t="s">
        <v>175</v>
      </c>
      <c r="C37" s="32" t="s">
        <v>31</v>
      </c>
      <c r="D37" s="30">
        <v>6</v>
      </c>
      <c r="E37" s="39">
        <v>10.53</v>
      </c>
      <c r="F37" s="30">
        <v>6</v>
      </c>
      <c r="G37" s="30">
        <v>6</v>
      </c>
      <c r="H37" s="34">
        <v>97.2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31" t="s">
        <v>885</v>
      </c>
      <c r="C38" s="32" t="s">
        <v>31</v>
      </c>
      <c r="D38" s="30">
        <v>6</v>
      </c>
      <c r="E38" s="39">
        <v>5.03</v>
      </c>
      <c r="F38" s="30">
        <v>6</v>
      </c>
      <c r="G38" s="30">
        <v>5.03</v>
      </c>
      <c r="H38" s="34">
        <v>81.486</v>
      </c>
      <c r="I38" s="35"/>
    </row>
    <row r="39" s="19" customFormat="1" ht="17" customHeight="1" spans="1:9 16382:16384">
      <c r="A39" s="30">
        <v>36</v>
      </c>
      <c r="B39" s="31" t="s">
        <v>886</v>
      </c>
      <c r="C39" s="32" t="s">
        <v>31</v>
      </c>
      <c r="D39" s="30">
        <v>4</v>
      </c>
      <c r="E39" s="39">
        <v>5.33</v>
      </c>
      <c r="F39" s="30">
        <v>4</v>
      </c>
      <c r="G39" s="30">
        <v>4</v>
      </c>
      <c r="H39" s="34">
        <v>64.8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31" t="s">
        <v>887</v>
      </c>
      <c r="C40" s="32" t="s">
        <v>31</v>
      </c>
      <c r="D40" s="30">
        <v>5</v>
      </c>
      <c r="E40" s="39">
        <v>5.15</v>
      </c>
      <c r="F40" s="30">
        <v>5</v>
      </c>
      <c r="G40" s="30">
        <v>5</v>
      </c>
      <c r="H40" s="34">
        <v>81</v>
      </c>
      <c r="I40" s="35"/>
    </row>
    <row r="41" s="19" customFormat="1" ht="17" customHeight="1" spans="1:9 16382:16384">
      <c r="A41" s="30">
        <v>38</v>
      </c>
      <c r="B41" s="31" t="s">
        <v>888</v>
      </c>
      <c r="C41" s="32" t="s">
        <v>31</v>
      </c>
      <c r="D41" s="30">
        <v>6</v>
      </c>
      <c r="E41" s="39">
        <v>5.81</v>
      </c>
      <c r="F41" s="30">
        <v>6</v>
      </c>
      <c r="G41" s="30">
        <v>5.81</v>
      </c>
      <c r="H41" s="34">
        <v>94.122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31" t="s">
        <v>889</v>
      </c>
      <c r="C42" s="32" t="s">
        <v>31</v>
      </c>
      <c r="D42" s="30">
        <v>7.5</v>
      </c>
      <c r="E42" s="39">
        <v>6.43</v>
      </c>
      <c r="F42" s="30">
        <v>7.5</v>
      </c>
      <c r="G42" s="39">
        <v>6.43</v>
      </c>
      <c r="H42" s="34">
        <v>104.166</v>
      </c>
      <c r="I42" s="35"/>
      <c r="XFB42" s="2"/>
      <c r="XFC42" s="2"/>
      <c r="XFD42" s="2"/>
    </row>
    <row r="43" s="19" customFormat="1" ht="17" customHeight="1" spans="1:9 16382:16384">
      <c r="A43" s="30">
        <v>40</v>
      </c>
      <c r="B43" s="31" t="s">
        <v>890</v>
      </c>
      <c r="C43" s="32" t="s">
        <v>31</v>
      </c>
      <c r="D43" s="30">
        <v>11</v>
      </c>
      <c r="E43" s="39">
        <v>10.72</v>
      </c>
      <c r="F43" s="30">
        <v>11</v>
      </c>
      <c r="G43" s="39">
        <v>10.72</v>
      </c>
      <c r="H43" s="34">
        <v>173.664</v>
      </c>
      <c r="I43" s="35"/>
    </row>
    <row r="44" s="19" customFormat="1" ht="17" customHeight="1" spans="1:9 16382:16384">
      <c r="A44" s="30">
        <v>41</v>
      </c>
      <c r="B44" s="31" t="s">
        <v>891</v>
      </c>
      <c r="C44" s="32" t="s">
        <v>31</v>
      </c>
      <c r="D44" s="30">
        <v>16.8</v>
      </c>
      <c r="E44" s="39">
        <v>8.76</v>
      </c>
      <c r="F44" s="30">
        <v>16.8</v>
      </c>
      <c r="G44" s="39">
        <v>8.76</v>
      </c>
      <c r="H44" s="34">
        <v>141.912</v>
      </c>
      <c r="I44" s="35"/>
    </row>
    <row r="45" s="19" customFormat="1" ht="17" customHeight="1" spans="1:9 16382:16384">
      <c r="A45" s="30">
        <v>42</v>
      </c>
      <c r="B45" s="31" t="s">
        <v>892</v>
      </c>
      <c r="C45" s="32" t="s">
        <v>31</v>
      </c>
      <c r="D45" s="30">
        <v>6.5</v>
      </c>
      <c r="E45" s="39">
        <v>13.26</v>
      </c>
      <c r="F45" s="30">
        <v>6.5</v>
      </c>
      <c r="G45" s="30">
        <v>6.5</v>
      </c>
      <c r="H45" s="34">
        <v>105.3</v>
      </c>
      <c r="I45" s="35"/>
      <c r="XFB45" s="2"/>
      <c r="XFC45" s="2"/>
      <c r="XFD45" s="2"/>
    </row>
    <row r="46" s="19" customFormat="1" ht="17" customHeight="1" spans="1:9 16382:16384">
      <c r="A46" s="30">
        <v>43</v>
      </c>
      <c r="B46" s="31" t="s">
        <v>893</v>
      </c>
      <c r="C46" s="32" t="s">
        <v>31</v>
      </c>
      <c r="D46" s="30">
        <v>5</v>
      </c>
      <c r="E46" s="39">
        <v>7.44</v>
      </c>
      <c r="F46" s="30">
        <v>5</v>
      </c>
      <c r="G46" s="34">
        <f>7.44-2.537</f>
        <v>4.903</v>
      </c>
      <c r="H46" s="34">
        <v>79.4286</v>
      </c>
      <c r="I46" s="35"/>
      <c r="XFB46" s="2"/>
      <c r="XFC46" s="2"/>
      <c r="XFD46" s="2"/>
    </row>
    <row r="47" s="19" customFormat="1" ht="17" customHeight="1" spans="1:9 16382:16384">
      <c r="A47" s="30">
        <v>44</v>
      </c>
      <c r="B47" s="31" t="s">
        <v>875</v>
      </c>
      <c r="C47" s="32" t="s">
        <v>31</v>
      </c>
      <c r="D47" s="30">
        <v>16.5</v>
      </c>
      <c r="E47" s="39">
        <v>12.6</v>
      </c>
      <c r="F47" s="30">
        <v>16.5</v>
      </c>
      <c r="G47" s="30">
        <v>12.6</v>
      </c>
      <c r="H47" s="34">
        <v>204.12</v>
      </c>
      <c r="I47" s="35"/>
      <c r="XFB47" s="2"/>
      <c r="XFC47" s="2"/>
      <c r="XFD47" s="2"/>
    </row>
    <row r="48" s="19" customFormat="1" ht="17" customHeight="1" spans="1:9 16382:16384">
      <c r="A48" s="30">
        <v>45</v>
      </c>
      <c r="B48" s="31" t="s">
        <v>894</v>
      </c>
      <c r="C48" s="32" t="s">
        <v>31</v>
      </c>
      <c r="D48" s="30">
        <v>7.6</v>
      </c>
      <c r="E48" s="39">
        <v>11.08</v>
      </c>
      <c r="F48" s="30">
        <v>7.6</v>
      </c>
      <c r="G48" s="30">
        <v>7.6</v>
      </c>
      <c r="H48" s="34">
        <v>123.12</v>
      </c>
      <c r="I48" s="35"/>
      <c r="XFB48" s="2"/>
      <c r="XFC48" s="2"/>
      <c r="XFD48" s="2"/>
    </row>
    <row r="49" s="19" customFormat="1" ht="17" customHeight="1" spans="1:9 16382:16384">
      <c r="A49" s="30">
        <v>46</v>
      </c>
      <c r="B49" s="31" t="s">
        <v>895</v>
      </c>
      <c r="C49" s="32" t="s">
        <v>31</v>
      </c>
      <c r="D49" s="30">
        <v>16.8</v>
      </c>
      <c r="E49" s="39">
        <v>9.54</v>
      </c>
      <c r="F49" s="30">
        <v>16.8</v>
      </c>
      <c r="G49" s="39">
        <v>9.54</v>
      </c>
      <c r="H49" s="34">
        <v>154.548</v>
      </c>
      <c r="I49" s="35"/>
      <c r="XFB49" s="2"/>
      <c r="XFC49" s="2"/>
      <c r="XFD49" s="2"/>
    </row>
    <row r="50" s="19" customFormat="1" ht="17" customHeight="1" spans="1:9 16382:16384">
      <c r="A50" s="30">
        <v>47</v>
      </c>
      <c r="B50" s="31" t="s">
        <v>896</v>
      </c>
      <c r="C50" s="32" t="s">
        <v>31</v>
      </c>
      <c r="D50" s="30">
        <v>8</v>
      </c>
      <c r="E50" s="39">
        <v>5.16</v>
      </c>
      <c r="F50" s="30">
        <v>8</v>
      </c>
      <c r="G50" s="39">
        <f>5.16-2.6</f>
        <v>2.56</v>
      </c>
      <c r="H50" s="34">
        <v>41.472</v>
      </c>
      <c r="I50" s="35"/>
      <c r="XFB50" s="2"/>
      <c r="XFC50" s="2"/>
      <c r="XFD50" s="2"/>
    </row>
    <row r="51" s="19" customFormat="1" ht="17" customHeight="1" spans="1:9 16382:16384">
      <c r="A51" s="30">
        <v>48</v>
      </c>
      <c r="B51" s="31" t="s">
        <v>897</v>
      </c>
      <c r="C51" s="32" t="s">
        <v>31</v>
      </c>
      <c r="D51" s="30">
        <v>16.7</v>
      </c>
      <c r="E51" s="39">
        <v>6.27</v>
      </c>
      <c r="F51" s="30">
        <v>16.7</v>
      </c>
      <c r="G51" s="39">
        <v>6.27</v>
      </c>
      <c r="H51" s="34">
        <v>101.574</v>
      </c>
      <c r="I51" s="35"/>
      <c r="XFB51" s="2"/>
      <c r="XFC51" s="2"/>
      <c r="XFD51" s="2"/>
    </row>
    <row r="52" s="19" customFormat="1" ht="17" customHeight="1" spans="1:9 16382:16384">
      <c r="A52" s="30">
        <v>49</v>
      </c>
      <c r="B52" s="31" t="s">
        <v>898</v>
      </c>
      <c r="C52" s="32" t="s">
        <v>31</v>
      </c>
      <c r="D52" s="30">
        <v>16</v>
      </c>
      <c r="E52" s="39">
        <v>11.53</v>
      </c>
      <c r="F52" s="30">
        <v>16</v>
      </c>
      <c r="G52" s="39">
        <v>8.55</v>
      </c>
      <c r="H52" s="34">
        <v>138.51</v>
      </c>
      <c r="I52" s="35"/>
      <c r="XFB52" s="2"/>
      <c r="XFC52" s="2"/>
      <c r="XFD52" s="2"/>
    </row>
    <row r="53" s="19" customFormat="1" ht="17" customHeight="1" spans="1:9 16382:16384">
      <c r="A53" s="30">
        <v>50</v>
      </c>
      <c r="B53" s="31" t="s">
        <v>899</v>
      </c>
      <c r="C53" s="32" t="s">
        <v>31</v>
      </c>
      <c r="D53" s="30">
        <v>30</v>
      </c>
      <c r="E53" s="39">
        <v>10.88</v>
      </c>
      <c r="F53" s="30">
        <v>30</v>
      </c>
      <c r="G53" s="39">
        <v>10.88</v>
      </c>
      <c r="H53" s="34">
        <v>176.256</v>
      </c>
      <c r="I53" s="35"/>
    </row>
    <row r="54" s="19" customFormat="1" ht="17" customHeight="1" spans="1:9 16382:16384">
      <c r="A54" s="30">
        <v>51</v>
      </c>
      <c r="B54" s="31" t="s">
        <v>900</v>
      </c>
      <c r="C54" s="32" t="s">
        <v>31</v>
      </c>
      <c r="D54" s="30">
        <v>5</v>
      </c>
      <c r="E54" s="39">
        <v>2.19</v>
      </c>
      <c r="F54" s="30">
        <v>5</v>
      </c>
      <c r="G54" s="39">
        <v>2.19</v>
      </c>
      <c r="H54" s="34">
        <v>35.478</v>
      </c>
      <c r="I54" s="35"/>
    </row>
    <row r="55" s="19" customFormat="1" ht="17" customHeight="1" spans="1:9 16382:16384">
      <c r="A55" s="30">
        <v>52</v>
      </c>
      <c r="B55" s="31" t="s">
        <v>873</v>
      </c>
      <c r="C55" s="32" t="s">
        <v>31</v>
      </c>
      <c r="D55" s="30">
        <v>8</v>
      </c>
      <c r="E55" s="39">
        <v>5.79</v>
      </c>
      <c r="F55" s="30">
        <v>8</v>
      </c>
      <c r="G55" s="39">
        <v>5.79</v>
      </c>
      <c r="H55" s="34">
        <v>93.798</v>
      </c>
      <c r="I55" s="35"/>
    </row>
    <row r="56" s="19" customFormat="1" ht="17" customHeight="1" spans="1:9 16382:16384">
      <c r="A56" s="30">
        <v>53</v>
      </c>
      <c r="B56" s="31" t="s">
        <v>901</v>
      </c>
      <c r="C56" s="32" t="s">
        <v>31</v>
      </c>
      <c r="D56" s="30">
        <v>7</v>
      </c>
      <c r="E56" s="39">
        <v>9.59</v>
      </c>
      <c r="F56" s="30">
        <v>7</v>
      </c>
      <c r="G56" s="30">
        <v>5.35</v>
      </c>
      <c r="H56" s="34">
        <v>86.67</v>
      </c>
      <c r="I56" s="35"/>
    </row>
    <row r="57" s="19" customFormat="1" ht="17" customHeight="1" spans="1:9 16382:16384">
      <c r="A57" s="30">
        <v>54</v>
      </c>
      <c r="B57" s="31" t="s">
        <v>902</v>
      </c>
      <c r="C57" s="32" t="s">
        <v>31</v>
      </c>
      <c r="D57" s="30">
        <v>8</v>
      </c>
      <c r="E57" s="39">
        <v>8.46</v>
      </c>
      <c r="F57" s="30">
        <v>8</v>
      </c>
      <c r="G57" s="30">
        <f>8.46-6.1</f>
        <v>2.36</v>
      </c>
      <c r="H57" s="34">
        <v>38.232</v>
      </c>
      <c r="I57" s="35"/>
    </row>
    <row r="58" s="19" customFormat="1" ht="17" customHeight="1" spans="1:9 16382:16384">
      <c r="A58" s="30">
        <v>55</v>
      </c>
      <c r="B58" s="31" t="s">
        <v>903</v>
      </c>
      <c r="C58" s="32" t="s">
        <v>31</v>
      </c>
      <c r="D58" s="30">
        <v>6</v>
      </c>
      <c r="E58" s="39">
        <v>5.94</v>
      </c>
      <c r="F58" s="30">
        <v>6</v>
      </c>
      <c r="G58" s="30">
        <v>5.94</v>
      </c>
      <c r="H58" s="34">
        <v>96.228</v>
      </c>
      <c r="I58" s="35"/>
    </row>
    <row r="59" s="19" customFormat="1" ht="17" customHeight="1" spans="1:9 16382:16384">
      <c r="A59" s="30">
        <v>56</v>
      </c>
      <c r="B59" s="31" t="s">
        <v>904</v>
      </c>
      <c r="C59" s="32" t="s">
        <v>31</v>
      </c>
      <c r="D59" s="30">
        <v>3</v>
      </c>
      <c r="E59" s="39">
        <v>6.8</v>
      </c>
      <c r="F59" s="30">
        <v>3</v>
      </c>
      <c r="G59" s="30">
        <f>6.8-0.9</f>
        <v>5.9</v>
      </c>
      <c r="H59" s="34">
        <v>95.58</v>
      </c>
      <c r="I59" s="35"/>
    </row>
    <row r="60" s="19" customFormat="1" ht="17" customHeight="1" spans="1:9 16382:16384">
      <c r="A60" s="30">
        <v>57</v>
      </c>
      <c r="B60" s="31" t="s">
        <v>905</v>
      </c>
      <c r="C60" s="32" t="s">
        <v>31</v>
      </c>
      <c r="D60" s="30">
        <v>4</v>
      </c>
      <c r="E60" s="39">
        <v>3.78</v>
      </c>
      <c r="F60" s="30">
        <v>4</v>
      </c>
      <c r="G60" s="39">
        <v>3.78</v>
      </c>
      <c r="H60" s="34">
        <v>61.236</v>
      </c>
      <c r="I60" s="35"/>
    </row>
    <row r="61" s="19" customFormat="1" ht="17" customHeight="1" spans="1:9 16382:16384">
      <c r="A61" s="30">
        <v>58</v>
      </c>
      <c r="B61" s="31" t="s">
        <v>906</v>
      </c>
      <c r="C61" s="32" t="s">
        <v>31</v>
      </c>
      <c r="D61" s="30">
        <v>30</v>
      </c>
      <c r="E61" s="39">
        <v>3.97</v>
      </c>
      <c r="F61" s="30">
        <v>30</v>
      </c>
      <c r="G61" s="39">
        <v>2.07</v>
      </c>
      <c r="H61" s="34">
        <v>33.534</v>
      </c>
      <c r="I61" s="35"/>
    </row>
    <row r="62" s="19" customFormat="1" ht="17" customHeight="1" spans="1:9 16382:16384">
      <c r="A62" s="30">
        <v>59</v>
      </c>
      <c r="B62" s="31" t="s">
        <v>907</v>
      </c>
      <c r="C62" s="32" t="s">
        <v>31</v>
      </c>
      <c r="D62" s="30">
        <v>34.6</v>
      </c>
      <c r="E62" s="39">
        <v>3.74</v>
      </c>
      <c r="F62" s="30">
        <v>34.6</v>
      </c>
      <c r="G62" s="39">
        <v>3.74</v>
      </c>
      <c r="H62" s="34">
        <v>60.588</v>
      </c>
      <c r="I62" s="35"/>
    </row>
    <row r="63" s="19" customFormat="1" ht="17" customHeight="1" spans="1:9 16382:16384">
      <c r="A63" s="30">
        <v>60</v>
      </c>
      <c r="B63" s="31" t="s">
        <v>908</v>
      </c>
      <c r="C63" s="32" t="s">
        <v>31</v>
      </c>
      <c r="D63" s="30">
        <v>12</v>
      </c>
      <c r="E63" s="39">
        <v>11.31</v>
      </c>
      <c r="F63" s="30">
        <v>12</v>
      </c>
      <c r="G63" s="39">
        <v>11.31</v>
      </c>
      <c r="H63" s="34">
        <v>183.222</v>
      </c>
      <c r="I63" s="35"/>
    </row>
    <row r="64" s="19" customFormat="1" ht="17" customHeight="1" spans="1:9 16382:16384">
      <c r="A64" s="30">
        <v>61</v>
      </c>
      <c r="B64" s="31" t="s">
        <v>909</v>
      </c>
      <c r="C64" s="32" t="s">
        <v>31</v>
      </c>
      <c r="D64" s="30">
        <v>7.3</v>
      </c>
      <c r="E64" s="39">
        <v>5.98</v>
      </c>
      <c r="F64" s="30">
        <v>7.3</v>
      </c>
      <c r="G64" s="39">
        <v>2.05</v>
      </c>
      <c r="H64" s="34">
        <v>33.21</v>
      </c>
      <c r="I64" s="35"/>
    </row>
    <row r="65" s="19" customFormat="1" ht="17" customHeight="1" spans="1:9 16382:16384">
      <c r="A65" s="30">
        <v>62</v>
      </c>
      <c r="B65" s="31" t="s">
        <v>910</v>
      </c>
      <c r="C65" s="32" t="s">
        <v>31</v>
      </c>
      <c r="D65" s="30">
        <v>20.3</v>
      </c>
      <c r="E65" s="39">
        <v>5.94</v>
      </c>
      <c r="F65" s="30">
        <v>20.3</v>
      </c>
      <c r="G65" s="39">
        <v>5.94</v>
      </c>
      <c r="H65" s="34">
        <v>96.228</v>
      </c>
      <c r="I65" s="35"/>
    </row>
    <row r="66" s="19" customFormat="1" ht="17" customHeight="1" spans="1:9 16382:16384">
      <c r="A66" s="30">
        <v>63</v>
      </c>
      <c r="B66" s="31" t="s">
        <v>911</v>
      </c>
      <c r="C66" s="32" t="s">
        <v>31</v>
      </c>
      <c r="D66" s="30">
        <v>45.7</v>
      </c>
      <c r="E66" s="39">
        <v>11.03</v>
      </c>
      <c r="F66" s="30">
        <v>45.7</v>
      </c>
      <c r="G66" s="39">
        <v>11.03</v>
      </c>
      <c r="H66" s="34">
        <v>178.686</v>
      </c>
      <c r="I66" s="35"/>
    </row>
    <row r="67" s="19" customFormat="1" ht="17" customHeight="1" spans="1:9 16382:16384">
      <c r="A67" s="30">
        <v>64</v>
      </c>
      <c r="B67" s="31" t="s">
        <v>912</v>
      </c>
      <c r="C67" s="32" t="s">
        <v>31</v>
      </c>
      <c r="D67" s="30">
        <v>13.3</v>
      </c>
      <c r="E67" s="39">
        <v>6.42</v>
      </c>
      <c r="F67" s="30">
        <v>13.3</v>
      </c>
      <c r="G67" s="39">
        <v>6.42</v>
      </c>
      <c r="H67" s="34">
        <v>104.004</v>
      </c>
      <c r="I67" s="35"/>
    </row>
    <row r="68" s="19" customFormat="1" ht="17" customHeight="1" spans="1:9 16382:16384">
      <c r="A68" s="30">
        <v>65</v>
      </c>
      <c r="B68" s="31" t="s">
        <v>913</v>
      </c>
      <c r="C68" s="32" t="s">
        <v>31</v>
      </c>
      <c r="D68" s="30">
        <v>10.5</v>
      </c>
      <c r="E68" s="39">
        <v>10.03</v>
      </c>
      <c r="F68" s="30">
        <v>10.5</v>
      </c>
      <c r="G68" s="39">
        <f>E68-1.81</f>
        <v>8.22</v>
      </c>
      <c r="H68" s="34">
        <v>133.164</v>
      </c>
      <c r="I68" s="35"/>
    </row>
    <row r="69" s="19" customFormat="1" ht="17" customHeight="1" spans="1:9 16382:16384">
      <c r="A69" s="30">
        <v>66</v>
      </c>
      <c r="B69" s="31" t="s">
        <v>914</v>
      </c>
      <c r="C69" s="32" t="s">
        <v>31</v>
      </c>
      <c r="D69" s="30">
        <v>6</v>
      </c>
      <c r="E69" s="39">
        <v>7.44</v>
      </c>
      <c r="F69" s="30">
        <v>6</v>
      </c>
      <c r="G69" s="30">
        <v>6</v>
      </c>
      <c r="H69" s="34">
        <v>97.2</v>
      </c>
      <c r="I69" s="35"/>
    </row>
    <row r="70" s="19" customFormat="1" ht="17" customHeight="1" spans="1:9 16382:16384">
      <c r="A70" s="30">
        <v>67</v>
      </c>
      <c r="B70" s="31" t="s">
        <v>915</v>
      </c>
      <c r="C70" s="32" t="s">
        <v>31</v>
      </c>
      <c r="D70" s="30">
        <v>38.6</v>
      </c>
      <c r="E70" s="39">
        <v>5.64</v>
      </c>
      <c r="F70" s="30">
        <v>38.6</v>
      </c>
      <c r="G70" s="30">
        <v>4.54</v>
      </c>
      <c r="H70" s="34">
        <v>73.548</v>
      </c>
      <c r="I70" s="35"/>
    </row>
    <row r="71" s="19" customFormat="1" ht="17" customHeight="1" spans="1:9 16382:16384">
      <c r="A71" s="16" t="s">
        <v>55</v>
      </c>
      <c r="B71" s="17"/>
      <c r="C71" s="18"/>
      <c r="D71" s="30">
        <f>SUM(D4:D70)</f>
        <v>852.8</v>
      </c>
      <c r="E71" s="30">
        <f>SUBTOTAL(9,E4:E70)</f>
        <v>526.61</v>
      </c>
      <c r="F71" s="30">
        <f>SUBTOTAL(9,F4:F70)</f>
        <v>852.8</v>
      </c>
      <c r="G71" s="34">
        <f>SUM(G4:G70)</f>
        <v>445.943</v>
      </c>
      <c r="H71" s="34">
        <f>SUM(H4:H70)</f>
        <v>7224.2766</v>
      </c>
      <c r="I71" s="35"/>
      <c r="XFB71" s="2"/>
      <c r="XFC71" s="2"/>
      <c r="XFD71" s="2"/>
    </row>
  </sheetData>
  <mergeCells count="3">
    <mergeCell ref="A1:I1"/>
    <mergeCell ref="A2:I2"/>
    <mergeCell ref="A71:C71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opLeftCell="A12" workbookViewId="0">
      <selection activeCell="I43" sqref="I43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916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917</v>
      </c>
      <c r="C4" s="32" t="s">
        <v>32</v>
      </c>
      <c r="D4" s="30">
        <v>17.64</v>
      </c>
      <c r="E4" s="39">
        <v>17.64</v>
      </c>
      <c r="F4" s="30">
        <v>17.64</v>
      </c>
      <c r="G4" s="39">
        <v>17.64</v>
      </c>
      <c r="H4" s="34" cm="1">
        <f t="array" ref="H4:H42">G4:G42*16.2</f>
        <v>285.768</v>
      </c>
      <c r="I4" s="35"/>
    </row>
    <row r="5" s="19" customFormat="1" ht="17" customHeight="1" spans="1:9 16382:16384">
      <c r="A5" s="30">
        <v>2</v>
      </c>
      <c r="B5" s="31" t="s">
        <v>918</v>
      </c>
      <c r="C5" s="32" t="s">
        <v>32</v>
      </c>
      <c r="D5" s="30">
        <v>13.94</v>
      </c>
      <c r="E5" s="39">
        <v>13.94</v>
      </c>
      <c r="F5" s="30">
        <v>13.94</v>
      </c>
      <c r="G5" s="39">
        <v>13.94</v>
      </c>
      <c r="H5" s="34">
        <v>225.828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919</v>
      </c>
      <c r="C6" s="32" t="s">
        <v>32</v>
      </c>
      <c r="D6" s="30">
        <v>13.57</v>
      </c>
      <c r="E6" s="39">
        <v>13.57</v>
      </c>
      <c r="F6" s="30">
        <v>13.57</v>
      </c>
      <c r="G6" s="39">
        <v>13.57</v>
      </c>
      <c r="H6" s="34">
        <v>219.834</v>
      </c>
      <c r="I6" s="35"/>
    </row>
    <row r="7" s="19" customFormat="1" ht="17" customHeight="1" spans="1:9 16382:16384">
      <c r="A7" s="30">
        <v>4</v>
      </c>
      <c r="B7" s="31" t="s">
        <v>920</v>
      </c>
      <c r="C7" s="32" t="s">
        <v>32</v>
      </c>
      <c r="D7" s="30">
        <v>11.59</v>
      </c>
      <c r="E7" s="39">
        <v>11.59</v>
      </c>
      <c r="F7" s="30">
        <v>11.59</v>
      </c>
      <c r="G7" s="39">
        <v>11.59</v>
      </c>
      <c r="H7" s="34">
        <v>187.758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921</v>
      </c>
      <c r="C8" s="32" t="s">
        <v>32</v>
      </c>
      <c r="D8" s="30">
        <v>10.62</v>
      </c>
      <c r="E8" s="39">
        <v>2.62</v>
      </c>
      <c r="F8" s="30">
        <v>10.62</v>
      </c>
      <c r="G8" s="39">
        <v>2.62</v>
      </c>
      <c r="H8" s="34">
        <v>42.444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922</v>
      </c>
      <c r="C9" s="32" t="s">
        <v>32</v>
      </c>
      <c r="D9" s="30">
        <v>12.58</v>
      </c>
      <c r="E9" s="39">
        <v>12.58</v>
      </c>
      <c r="F9" s="30">
        <v>12.58</v>
      </c>
      <c r="G9" s="39">
        <v>12.58</v>
      </c>
      <c r="H9" s="34">
        <v>203.796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923</v>
      </c>
      <c r="C10" s="32" t="s">
        <v>32</v>
      </c>
      <c r="D10" s="30">
        <v>12.45</v>
      </c>
      <c r="E10" s="39">
        <v>11</v>
      </c>
      <c r="F10" s="30">
        <v>12.45</v>
      </c>
      <c r="G10" s="39">
        <v>11</v>
      </c>
      <c r="H10" s="34">
        <v>178.2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1" t="s">
        <v>924</v>
      </c>
      <c r="C11" s="32" t="s">
        <v>32</v>
      </c>
      <c r="D11" s="30">
        <v>14.66</v>
      </c>
      <c r="E11" s="39">
        <v>7.43</v>
      </c>
      <c r="F11" s="30">
        <v>14.66</v>
      </c>
      <c r="G11" s="39">
        <v>7.43</v>
      </c>
      <c r="H11" s="34">
        <v>120.366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925</v>
      </c>
      <c r="C12" s="32" t="s">
        <v>32</v>
      </c>
      <c r="D12" s="30">
        <v>19.34</v>
      </c>
      <c r="E12" s="39">
        <v>6.93</v>
      </c>
      <c r="F12" s="30">
        <v>19.34</v>
      </c>
      <c r="G12" s="39">
        <v>6.93</v>
      </c>
      <c r="H12" s="34">
        <v>112.266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926</v>
      </c>
      <c r="C13" s="32" t="s">
        <v>32</v>
      </c>
      <c r="D13" s="30">
        <v>11.99</v>
      </c>
      <c r="E13" s="39">
        <v>11.99</v>
      </c>
      <c r="F13" s="30">
        <v>11.99</v>
      </c>
      <c r="G13" s="39">
        <v>11.99</v>
      </c>
      <c r="H13" s="34">
        <v>194.238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927</v>
      </c>
      <c r="C14" s="32" t="s">
        <v>32</v>
      </c>
      <c r="D14" s="30">
        <v>11.1</v>
      </c>
      <c r="E14" s="39">
        <v>11.1</v>
      </c>
      <c r="F14" s="30">
        <v>11.1</v>
      </c>
      <c r="G14" s="39">
        <v>11.1</v>
      </c>
      <c r="H14" s="34">
        <v>179.82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928</v>
      </c>
      <c r="C15" s="32" t="s">
        <v>32</v>
      </c>
      <c r="D15" s="30">
        <v>12.47</v>
      </c>
      <c r="E15" s="39">
        <v>12.47</v>
      </c>
      <c r="F15" s="30">
        <v>12.47</v>
      </c>
      <c r="G15" s="39">
        <v>12.47</v>
      </c>
      <c r="H15" s="34">
        <v>202.014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929</v>
      </c>
      <c r="C16" s="32" t="s">
        <v>32</v>
      </c>
      <c r="D16" s="30">
        <v>10.45</v>
      </c>
      <c r="E16" s="39">
        <v>10.45</v>
      </c>
      <c r="F16" s="30">
        <v>10.45</v>
      </c>
      <c r="G16" s="39">
        <v>10.45</v>
      </c>
      <c r="H16" s="34">
        <v>169.29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930</v>
      </c>
      <c r="C17" s="32" t="s">
        <v>32</v>
      </c>
      <c r="D17" s="30">
        <v>19</v>
      </c>
      <c r="E17" s="39">
        <v>19</v>
      </c>
      <c r="F17" s="30">
        <v>19</v>
      </c>
      <c r="G17" s="39">
        <v>19</v>
      </c>
      <c r="H17" s="34">
        <v>307.8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931</v>
      </c>
      <c r="C18" s="32" t="s">
        <v>32</v>
      </c>
      <c r="D18" s="30">
        <v>4</v>
      </c>
      <c r="E18" s="39">
        <v>2.4</v>
      </c>
      <c r="F18" s="30">
        <v>4</v>
      </c>
      <c r="G18" s="39">
        <v>2.4</v>
      </c>
      <c r="H18" s="34">
        <v>38.88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932</v>
      </c>
      <c r="C19" s="32" t="s">
        <v>32</v>
      </c>
      <c r="D19" s="30">
        <v>6</v>
      </c>
      <c r="E19" s="39">
        <v>6</v>
      </c>
      <c r="F19" s="30">
        <v>6</v>
      </c>
      <c r="G19" s="39">
        <v>6</v>
      </c>
      <c r="H19" s="34">
        <v>97.2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933</v>
      </c>
      <c r="C20" s="32" t="s">
        <v>32</v>
      </c>
      <c r="D20" s="30">
        <v>3.5</v>
      </c>
      <c r="E20" s="39">
        <v>17.63</v>
      </c>
      <c r="F20" s="30">
        <v>3.5</v>
      </c>
      <c r="G20" s="30">
        <v>3.5</v>
      </c>
      <c r="H20" s="34">
        <v>56.7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934</v>
      </c>
      <c r="C21" s="32" t="s">
        <v>32</v>
      </c>
      <c r="D21" s="30">
        <v>10.99</v>
      </c>
      <c r="E21" s="39">
        <v>10.99</v>
      </c>
      <c r="F21" s="30">
        <v>10.99</v>
      </c>
      <c r="G21" s="30">
        <v>10.99</v>
      </c>
      <c r="H21" s="34">
        <v>178.038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935</v>
      </c>
      <c r="C22" s="32" t="s">
        <v>32</v>
      </c>
      <c r="D22" s="30">
        <v>4</v>
      </c>
      <c r="E22" s="39">
        <v>6</v>
      </c>
      <c r="F22" s="30">
        <v>4</v>
      </c>
      <c r="G22" s="30">
        <v>4</v>
      </c>
      <c r="H22" s="34">
        <v>64.8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936</v>
      </c>
      <c r="C23" s="32" t="s">
        <v>32</v>
      </c>
      <c r="D23" s="30">
        <v>3.5</v>
      </c>
      <c r="E23" s="39">
        <v>12.82</v>
      </c>
      <c r="F23" s="30">
        <v>3.5</v>
      </c>
      <c r="G23" s="30">
        <v>3.5</v>
      </c>
      <c r="H23" s="34">
        <v>56.7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937</v>
      </c>
      <c r="C24" s="32" t="s">
        <v>32</v>
      </c>
      <c r="D24" s="30">
        <v>12.43</v>
      </c>
      <c r="E24" s="39">
        <v>4.45</v>
      </c>
      <c r="F24" s="30">
        <v>12.43</v>
      </c>
      <c r="G24" s="39">
        <v>4.45</v>
      </c>
      <c r="H24" s="34">
        <v>72.09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938</v>
      </c>
      <c r="C25" s="32" t="s">
        <v>32</v>
      </c>
      <c r="D25" s="30">
        <v>4</v>
      </c>
      <c r="E25" s="39">
        <v>2.62</v>
      </c>
      <c r="F25" s="30">
        <v>4</v>
      </c>
      <c r="G25" s="39">
        <v>2.62</v>
      </c>
      <c r="H25" s="34">
        <v>42.444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31" t="s">
        <v>939</v>
      </c>
      <c r="C26" s="32" t="s">
        <v>32</v>
      </c>
      <c r="D26" s="30">
        <v>21</v>
      </c>
      <c r="E26" s="39">
        <v>27.28</v>
      </c>
      <c r="F26" s="30">
        <v>21</v>
      </c>
      <c r="G26" s="30">
        <v>21</v>
      </c>
      <c r="H26" s="34">
        <v>340.2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1" t="s">
        <v>940</v>
      </c>
      <c r="C27" s="32" t="s">
        <v>32</v>
      </c>
      <c r="D27" s="30">
        <v>16.51</v>
      </c>
      <c r="E27" s="39">
        <v>4.55</v>
      </c>
      <c r="F27" s="30">
        <v>16.51</v>
      </c>
      <c r="G27" s="30">
        <v>4.55</v>
      </c>
      <c r="H27" s="34">
        <v>73.71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1" t="s">
        <v>941</v>
      </c>
      <c r="C28" s="32" t="s">
        <v>32</v>
      </c>
      <c r="D28" s="30">
        <v>10</v>
      </c>
      <c r="E28" s="39">
        <v>16.65</v>
      </c>
      <c r="F28" s="30">
        <v>10</v>
      </c>
      <c r="G28" s="30">
        <v>10</v>
      </c>
      <c r="H28" s="34">
        <v>162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1" t="s">
        <v>942</v>
      </c>
      <c r="C29" s="32" t="s">
        <v>32</v>
      </c>
      <c r="D29" s="30">
        <v>16</v>
      </c>
      <c r="E29" s="39">
        <v>18.69</v>
      </c>
      <c r="F29" s="30">
        <v>16</v>
      </c>
      <c r="G29" s="30">
        <v>16</v>
      </c>
      <c r="H29" s="34">
        <v>259.2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1" t="s">
        <v>943</v>
      </c>
      <c r="C30" s="32" t="s">
        <v>32</v>
      </c>
      <c r="D30" s="30">
        <v>6.95</v>
      </c>
      <c r="E30" s="39">
        <v>10</v>
      </c>
      <c r="F30" s="30">
        <v>6.95</v>
      </c>
      <c r="G30" s="30">
        <v>6.95</v>
      </c>
      <c r="H30" s="34">
        <v>112.59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31" t="s">
        <v>944</v>
      </c>
      <c r="C31" s="32" t="s">
        <v>32</v>
      </c>
      <c r="D31" s="30">
        <v>4.44</v>
      </c>
      <c r="E31" s="39">
        <v>4.44</v>
      </c>
      <c r="F31" s="30">
        <v>4.44</v>
      </c>
      <c r="G31" s="30">
        <v>4.44</v>
      </c>
      <c r="H31" s="34">
        <v>71.928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31" t="s">
        <v>945</v>
      </c>
      <c r="C32" s="32" t="s">
        <v>32</v>
      </c>
      <c r="D32" s="30">
        <v>4.55</v>
      </c>
      <c r="E32" s="39">
        <v>4.55</v>
      </c>
      <c r="F32" s="30">
        <v>4.55</v>
      </c>
      <c r="G32" s="30">
        <v>4.55</v>
      </c>
      <c r="H32" s="34">
        <v>73.71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31" t="s">
        <v>946</v>
      </c>
      <c r="C33" s="32" t="s">
        <v>32</v>
      </c>
      <c r="D33" s="30">
        <v>17.69</v>
      </c>
      <c r="E33" s="39">
        <v>17.69</v>
      </c>
      <c r="F33" s="30">
        <v>17.69</v>
      </c>
      <c r="G33" s="30">
        <v>17.69</v>
      </c>
      <c r="H33" s="34">
        <v>286.578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31" t="s">
        <v>947</v>
      </c>
      <c r="C34" s="32" t="s">
        <v>32</v>
      </c>
      <c r="D34" s="30">
        <v>2</v>
      </c>
      <c r="E34" s="39">
        <v>12.45</v>
      </c>
      <c r="F34" s="30">
        <v>2</v>
      </c>
      <c r="G34" s="30">
        <v>2</v>
      </c>
      <c r="H34" s="34">
        <v>32.4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31" t="s">
        <v>948</v>
      </c>
      <c r="C35" s="32" t="s">
        <v>32</v>
      </c>
      <c r="D35" s="30">
        <v>6.7</v>
      </c>
      <c r="E35" s="39">
        <v>9.3</v>
      </c>
      <c r="F35" s="30">
        <v>6.7</v>
      </c>
      <c r="G35" s="30">
        <v>6.7</v>
      </c>
      <c r="H35" s="34">
        <v>108.54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31" t="s">
        <v>949</v>
      </c>
      <c r="C36" s="32" t="s">
        <v>32</v>
      </c>
      <c r="D36" s="30">
        <v>6.6</v>
      </c>
      <c r="E36" s="39">
        <v>6.6</v>
      </c>
      <c r="F36" s="30">
        <v>6.6</v>
      </c>
      <c r="G36" s="30">
        <v>6.6</v>
      </c>
      <c r="H36" s="34">
        <v>106.92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31" t="s">
        <v>950</v>
      </c>
      <c r="C37" s="32" t="s">
        <v>32</v>
      </c>
      <c r="D37" s="30">
        <v>5</v>
      </c>
      <c r="E37" s="39">
        <v>14.39</v>
      </c>
      <c r="F37" s="30">
        <v>5</v>
      </c>
      <c r="G37" s="30">
        <v>5</v>
      </c>
      <c r="H37" s="34">
        <v>81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31" t="s">
        <v>951</v>
      </c>
      <c r="C38" s="32" t="s">
        <v>32</v>
      </c>
      <c r="D38" s="30">
        <v>16.51</v>
      </c>
      <c r="E38" s="39">
        <v>16.51</v>
      </c>
      <c r="F38" s="30">
        <v>16.51</v>
      </c>
      <c r="G38" s="30">
        <v>16.51</v>
      </c>
      <c r="H38" s="34">
        <v>267.462</v>
      </c>
      <c r="I38" s="35"/>
    </row>
    <row r="39" s="19" customFormat="1" ht="17" customHeight="1" spans="1:9 16382:16384">
      <c r="A39" s="30">
        <v>36</v>
      </c>
      <c r="B39" s="31" t="s">
        <v>952</v>
      </c>
      <c r="C39" s="32" t="s">
        <v>32</v>
      </c>
      <c r="D39" s="30">
        <v>28</v>
      </c>
      <c r="E39" s="39">
        <v>9.08</v>
      </c>
      <c r="F39" s="30">
        <v>28</v>
      </c>
      <c r="G39" s="39">
        <v>9.08</v>
      </c>
      <c r="H39" s="34">
        <v>147.096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31" t="s">
        <v>953</v>
      </c>
      <c r="C40" s="32" t="s">
        <v>32</v>
      </c>
      <c r="D40" s="30">
        <v>18</v>
      </c>
      <c r="E40" s="39">
        <v>7.34</v>
      </c>
      <c r="F40" s="30">
        <v>18</v>
      </c>
      <c r="G40" s="39">
        <v>7.34</v>
      </c>
      <c r="H40" s="34">
        <v>118.908</v>
      </c>
      <c r="I40" s="35"/>
    </row>
    <row r="41" s="19" customFormat="1" ht="17" customHeight="1" spans="1:9 16382:16384">
      <c r="A41" s="30">
        <v>38</v>
      </c>
      <c r="B41" s="31" t="s">
        <v>954</v>
      </c>
      <c r="C41" s="32" t="s">
        <v>32</v>
      </c>
      <c r="D41" s="30">
        <v>10</v>
      </c>
      <c r="E41" s="39">
        <v>6.37</v>
      </c>
      <c r="F41" s="30">
        <v>10</v>
      </c>
      <c r="G41" s="39">
        <v>6.37</v>
      </c>
      <c r="H41" s="34">
        <v>103.194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31" t="s">
        <v>955</v>
      </c>
      <c r="C42" s="32" t="s">
        <v>32</v>
      </c>
      <c r="D42" s="30">
        <v>20</v>
      </c>
      <c r="E42" s="39">
        <v>11.58</v>
      </c>
      <c r="F42" s="30">
        <v>20</v>
      </c>
      <c r="G42" s="39">
        <v>11.58</v>
      </c>
      <c r="H42" s="34">
        <v>187.596</v>
      </c>
      <c r="I42" s="35"/>
      <c r="XFB42" s="2"/>
      <c r="XFC42" s="2"/>
      <c r="XFD42" s="2"/>
    </row>
    <row r="43" s="19" customFormat="1" ht="17" customHeight="1" spans="1:9 16382:16384">
      <c r="A43" s="16" t="s">
        <v>55</v>
      </c>
      <c r="B43" s="17"/>
      <c r="C43" s="18"/>
      <c r="D43" s="30">
        <f>SUM(D4:D42)</f>
        <v>449.77</v>
      </c>
      <c r="E43" s="30">
        <f>SUBTOTAL(9,E4:E42)</f>
        <v>422.69</v>
      </c>
      <c r="F43" s="30">
        <f>SUBTOTAL(9,F4:F42)</f>
        <v>449.77</v>
      </c>
      <c r="G43" s="30">
        <f>SUM(G4:G42)</f>
        <v>356.13</v>
      </c>
      <c r="H43" s="34">
        <f>SUM(H4:H42)</f>
        <v>5769.306</v>
      </c>
      <c r="I43" s="35"/>
      <c r="XFB43" s="2"/>
      <c r="XFC43" s="2"/>
      <c r="XFD43" s="2"/>
    </row>
  </sheetData>
  <mergeCells count="3">
    <mergeCell ref="A1:I1"/>
    <mergeCell ref="A2:I2"/>
    <mergeCell ref="A43:C43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workbookViewId="0">
      <selection activeCell="A1" sqref="A1:I1"/>
    </sheetView>
  </sheetViews>
  <sheetFormatPr defaultColWidth="9" defaultRowHeight="13.5" outlineLevelRow="4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956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957</v>
      </c>
      <c r="C4" s="32" t="s">
        <v>33</v>
      </c>
      <c r="D4" s="32">
        <v>18.5</v>
      </c>
      <c r="E4" s="33">
        <v>17.02</v>
      </c>
      <c r="F4" s="32">
        <v>18.5</v>
      </c>
      <c r="G4" s="33">
        <v>17.02</v>
      </c>
      <c r="H4" s="34" cm="1">
        <f t="array" ref="H4">G4:G4*16.2</f>
        <v>275.724</v>
      </c>
      <c r="I4" s="35"/>
    </row>
    <row r="5" s="19" customFormat="1" ht="17" customHeight="1" spans="1:9 16382:16384">
      <c r="A5" s="16" t="s">
        <v>55</v>
      </c>
      <c r="B5" s="17"/>
      <c r="C5" s="18"/>
      <c r="D5" s="30">
        <f>SUM(D4:D4)</f>
        <v>18.5</v>
      </c>
      <c r="E5" s="30">
        <f>SUBTOTAL(9,E4:E4)</f>
        <v>17.02</v>
      </c>
      <c r="F5" s="30">
        <f>SUBTOTAL(9,F4:F4)</f>
        <v>18.5</v>
      </c>
      <c r="G5" s="30">
        <f>SUM(G4:G4)</f>
        <v>17.02</v>
      </c>
      <c r="H5" s="34">
        <f>SUM(H4:H4)</f>
        <v>275.724</v>
      </c>
      <c r="I5" s="35"/>
      <c r="XFB5" s="2"/>
      <c r="XFC5" s="2"/>
      <c r="XFD5" s="2"/>
    </row>
  </sheetData>
  <mergeCells count="3">
    <mergeCell ref="A1:I1"/>
    <mergeCell ref="A2:I2"/>
    <mergeCell ref="A5:C5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I5" sqref="I5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958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43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44</v>
      </c>
      <c r="C3" s="5" t="s">
        <v>45</v>
      </c>
      <c r="D3" s="6" t="s">
        <v>46</v>
      </c>
      <c r="E3" s="5" t="s">
        <v>47</v>
      </c>
      <c r="F3" s="7" t="s">
        <v>48</v>
      </c>
      <c r="G3" s="6" t="s">
        <v>49</v>
      </c>
      <c r="H3" s="6" t="s">
        <v>14</v>
      </c>
      <c r="I3" s="5" t="s">
        <v>50</v>
      </c>
      <c r="J3" s="8" t="s">
        <v>51</v>
      </c>
    </row>
    <row r="4" s="2" customFormat="1" ht="28" customHeight="1" spans="1:10">
      <c r="A4" s="9">
        <v>1</v>
      </c>
      <c r="B4" s="30" t="s">
        <v>959</v>
      </c>
      <c r="C4" s="32" t="s">
        <v>34</v>
      </c>
      <c r="D4" s="38">
        <v>388</v>
      </c>
      <c r="E4" s="30">
        <v>388</v>
      </c>
      <c r="F4" s="30">
        <v>388</v>
      </c>
      <c r="G4" s="30">
        <v>372.2</v>
      </c>
      <c r="H4" s="12">
        <f>G4*10.8</f>
        <v>4019.76</v>
      </c>
      <c r="I4" s="12"/>
      <c r="J4" s="15"/>
    </row>
    <row r="5" s="2" customFormat="1" ht="28" customHeight="1" spans="1:10">
      <c r="A5" s="16" t="s">
        <v>55</v>
      </c>
      <c r="B5" s="17"/>
      <c r="C5" s="18"/>
      <c r="D5" s="12">
        <f t="shared" ref="D5:G5" si="0">SUBTOTAL(9,D4:D4)</f>
        <v>388</v>
      </c>
      <c r="E5" s="12">
        <f t="shared" si="0"/>
        <v>388</v>
      </c>
      <c r="F5" s="12">
        <f t="shared" si="0"/>
        <v>388</v>
      </c>
      <c r="G5" s="12">
        <f t="shared" si="0"/>
        <v>372.2</v>
      </c>
      <c r="H5" s="12">
        <f>SUM(H4:H4)</f>
        <v>4019.76</v>
      </c>
      <c r="I5" s="12"/>
      <c r="J5" s="15"/>
    </row>
  </sheetData>
  <mergeCells count="3">
    <mergeCell ref="A1:J1"/>
    <mergeCell ref="A2:J2"/>
    <mergeCell ref="A5:C5"/>
  </mergeCells>
  <pageMargins left="0.66875" right="0.511805555555556" top="0.747916666666667" bottom="0.747916666666667" header="0.118055555555556" footer="0.0784722222222222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workbookViewId="0">
      <selection activeCell="G33" sqref="G33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958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0" t="s">
        <v>960</v>
      </c>
      <c r="C4" s="32" t="s">
        <v>34</v>
      </c>
      <c r="D4" s="32">
        <v>26</v>
      </c>
      <c r="E4" s="33">
        <v>6.76</v>
      </c>
      <c r="F4" s="32">
        <v>26</v>
      </c>
      <c r="G4" s="33">
        <v>6.76</v>
      </c>
      <c r="H4" s="34" cm="1">
        <f t="array" ref="H4:H30">G4:G30*16.2</f>
        <v>109.512</v>
      </c>
      <c r="I4" s="35"/>
    </row>
    <row r="5" s="19" customFormat="1" ht="17" customHeight="1" spans="1:9 16382:16384">
      <c r="A5" s="30">
        <v>2</v>
      </c>
      <c r="B5" s="30" t="s">
        <v>961</v>
      </c>
      <c r="C5" s="32" t="s">
        <v>34</v>
      </c>
      <c r="D5" s="32">
        <v>20</v>
      </c>
      <c r="E5" s="33">
        <v>14.36</v>
      </c>
      <c r="F5" s="32">
        <v>20</v>
      </c>
      <c r="G5" s="33">
        <v>14.36</v>
      </c>
      <c r="H5" s="34">
        <v>232.632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0" t="s">
        <v>962</v>
      </c>
      <c r="C6" s="32" t="s">
        <v>34</v>
      </c>
      <c r="D6" s="32">
        <v>27</v>
      </c>
      <c r="E6" s="33">
        <v>6.22</v>
      </c>
      <c r="F6" s="32">
        <v>27</v>
      </c>
      <c r="G6" s="33">
        <v>6.22</v>
      </c>
      <c r="H6" s="34">
        <v>100.764</v>
      </c>
      <c r="I6" s="35"/>
    </row>
    <row r="7" s="19" customFormat="1" ht="17" customHeight="1" spans="1:9 16382:16384">
      <c r="A7" s="30">
        <v>4</v>
      </c>
      <c r="B7" s="30" t="s">
        <v>963</v>
      </c>
      <c r="C7" s="32" t="s">
        <v>34</v>
      </c>
      <c r="D7" s="32">
        <v>28</v>
      </c>
      <c r="E7" s="33">
        <v>5.03</v>
      </c>
      <c r="F7" s="32">
        <v>28</v>
      </c>
      <c r="G7" s="33">
        <v>5.03</v>
      </c>
      <c r="H7" s="34">
        <v>81.486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0" t="s">
        <v>964</v>
      </c>
      <c r="C8" s="32" t="s">
        <v>34</v>
      </c>
      <c r="D8" s="32">
        <v>28.5</v>
      </c>
      <c r="E8" s="33">
        <v>10.49</v>
      </c>
      <c r="F8" s="32">
        <v>28.5</v>
      </c>
      <c r="G8" s="33">
        <v>10.49</v>
      </c>
      <c r="H8" s="34">
        <v>169.938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0" t="s">
        <v>965</v>
      </c>
      <c r="C9" s="32" t="s">
        <v>34</v>
      </c>
      <c r="D9" s="32">
        <v>19</v>
      </c>
      <c r="E9" s="33">
        <v>14.94</v>
      </c>
      <c r="F9" s="32">
        <v>19</v>
      </c>
      <c r="G9" s="33">
        <v>14.94</v>
      </c>
      <c r="H9" s="34">
        <v>242.028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0" t="s">
        <v>966</v>
      </c>
      <c r="C10" s="32" t="s">
        <v>34</v>
      </c>
      <c r="D10" s="32">
        <v>29.6</v>
      </c>
      <c r="E10" s="33">
        <v>10.94</v>
      </c>
      <c r="F10" s="32">
        <v>29.6</v>
      </c>
      <c r="G10" s="33">
        <v>10.94</v>
      </c>
      <c r="H10" s="34">
        <v>177.228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0" t="s">
        <v>967</v>
      </c>
      <c r="C11" s="32" t="s">
        <v>34</v>
      </c>
      <c r="D11" s="32">
        <v>30</v>
      </c>
      <c r="E11" s="33">
        <v>14.48</v>
      </c>
      <c r="F11" s="32">
        <v>30</v>
      </c>
      <c r="G11" s="33">
        <v>14.48</v>
      </c>
      <c r="H11" s="34">
        <v>234.576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968</v>
      </c>
      <c r="C12" s="32" t="s">
        <v>34</v>
      </c>
      <c r="D12" s="32">
        <v>3</v>
      </c>
      <c r="E12" s="33">
        <v>10.05</v>
      </c>
      <c r="F12" s="32">
        <v>3</v>
      </c>
      <c r="G12" s="32">
        <v>3</v>
      </c>
      <c r="H12" s="34">
        <v>48.6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969</v>
      </c>
      <c r="C13" s="32" t="s">
        <v>34</v>
      </c>
      <c r="D13" s="32">
        <v>5</v>
      </c>
      <c r="E13" s="33">
        <v>10.05</v>
      </c>
      <c r="F13" s="32">
        <v>5</v>
      </c>
      <c r="G13" s="32">
        <v>5</v>
      </c>
      <c r="H13" s="34">
        <v>81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970</v>
      </c>
      <c r="C14" s="32" t="s">
        <v>34</v>
      </c>
      <c r="D14" s="32">
        <v>9</v>
      </c>
      <c r="E14" s="33">
        <v>18.44</v>
      </c>
      <c r="F14" s="32">
        <v>9</v>
      </c>
      <c r="G14" s="32">
        <v>9</v>
      </c>
      <c r="H14" s="34">
        <v>145.8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971</v>
      </c>
      <c r="C15" s="32" t="s">
        <v>34</v>
      </c>
      <c r="D15" s="32">
        <v>6</v>
      </c>
      <c r="E15" s="33">
        <v>6.62</v>
      </c>
      <c r="F15" s="32">
        <v>6</v>
      </c>
      <c r="G15" s="32">
        <v>6</v>
      </c>
      <c r="H15" s="34">
        <v>97.2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972</v>
      </c>
      <c r="C16" s="32" t="s">
        <v>34</v>
      </c>
      <c r="D16" s="32">
        <v>30</v>
      </c>
      <c r="E16" s="33">
        <v>8.48</v>
      </c>
      <c r="F16" s="32">
        <v>30</v>
      </c>
      <c r="G16" s="33">
        <v>8.48</v>
      </c>
      <c r="H16" s="34">
        <v>137.376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973</v>
      </c>
      <c r="C17" s="32" t="s">
        <v>34</v>
      </c>
      <c r="D17" s="32">
        <v>30</v>
      </c>
      <c r="E17" s="33">
        <v>17.16</v>
      </c>
      <c r="F17" s="32">
        <v>30</v>
      </c>
      <c r="G17" s="33">
        <v>17.16</v>
      </c>
      <c r="H17" s="34">
        <v>277.992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974</v>
      </c>
      <c r="C18" s="32" t="s">
        <v>34</v>
      </c>
      <c r="D18" s="32">
        <v>30</v>
      </c>
      <c r="E18" s="33">
        <v>7.31</v>
      </c>
      <c r="F18" s="32">
        <v>30</v>
      </c>
      <c r="G18" s="33">
        <v>0.489999999999999</v>
      </c>
      <c r="H18" s="34">
        <v>7.93799999999998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975</v>
      </c>
      <c r="C19" s="32" t="s">
        <v>34</v>
      </c>
      <c r="D19" s="32">
        <v>6</v>
      </c>
      <c r="E19" s="33">
        <v>9.93</v>
      </c>
      <c r="F19" s="32">
        <v>6</v>
      </c>
      <c r="G19" s="30">
        <v>1.64</v>
      </c>
      <c r="H19" s="34">
        <v>26.568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976</v>
      </c>
      <c r="C20" s="32" t="s">
        <v>34</v>
      </c>
      <c r="D20" s="32">
        <v>10</v>
      </c>
      <c r="E20" s="33">
        <v>6.29</v>
      </c>
      <c r="F20" s="32">
        <v>10</v>
      </c>
      <c r="G20" s="30">
        <v>6.29</v>
      </c>
      <c r="H20" s="34">
        <v>101.898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977</v>
      </c>
      <c r="C21" s="32" t="s">
        <v>34</v>
      </c>
      <c r="D21" s="32">
        <v>8.7</v>
      </c>
      <c r="E21" s="33">
        <v>11.76</v>
      </c>
      <c r="F21" s="32">
        <v>8.7</v>
      </c>
      <c r="G21" s="32">
        <v>8.7</v>
      </c>
      <c r="H21" s="34">
        <v>140.94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978</v>
      </c>
      <c r="C22" s="32" t="s">
        <v>34</v>
      </c>
      <c r="D22" s="32">
        <v>6.9</v>
      </c>
      <c r="E22" s="33">
        <v>4.91</v>
      </c>
      <c r="F22" s="32">
        <v>6.9</v>
      </c>
      <c r="G22" s="33">
        <v>4.91</v>
      </c>
      <c r="H22" s="34">
        <v>79.542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979</v>
      </c>
      <c r="C23" s="32" t="s">
        <v>34</v>
      </c>
      <c r="D23" s="32">
        <v>9.2</v>
      </c>
      <c r="E23" s="33">
        <v>7.48</v>
      </c>
      <c r="F23" s="32">
        <v>9.2</v>
      </c>
      <c r="G23" s="33">
        <v>7.48</v>
      </c>
      <c r="H23" s="34">
        <v>121.176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980</v>
      </c>
      <c r="C24" s="32" t="s">
        <v>34</v>
      </c>
      <c r="D24" s="32">
        <v>7.8</v>
      </c>
      <c r="E24" s="33">
        <v>8.94</v>
      </c>
      <c r="F24" s="32">
        <v>7.8</v>
      </c>
      <c r="G24" s="30">
        <v>7.8</v>
      </c>
      <c r="H24" s="34">
        <v>126.36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981</v>
      </c>
      <c r="C25" s="32" t="s">
        <v>34</v>
      </c>
      <c r="D25" s="32">
        <v>13.5</v>
      </c>
      <c r="E25" s="33">
        <v>10.92</v>
      </c>
      <c r="F25" s="32">
        <v>13.5</v>
      </c>
      <c r="G25" s="33">
        <v>10.92</v>
      </c>
      <c r="H25" s="34">
        <v>176.904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31" t="s">
        <v>982</v>
      </c>
      <c r="C26" s="32" t="s">
        <v>34</v>
      </c>
      <c r="D26" s="32">
        <v>21</v>
      </c>
      <c r="E26" s="33">
        <v>4.66</v>
      </c>
      <c r="F26" s="32">
        <v>21</v>
      </c>
      <c r="G26" s="33">
        <v>1.69</v>
      </c>
      <c r="H26" s="34">
        <v>27.378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1" t="s">
        <v>983</v>
      </c>
      <c r="C27" s="32" t="s">
        <v>34</v>
      </c>
      <c r="D27" s="32">
        <v>29.7</v>
      </c>
      <c r="E27" s="33">
        <v>8.69</v>
      </c>
      <c r="F27" s="32">
        <v>29.7</v>
      </c>
      <c r="G27" s="33">
        <v>8.69</v>
      </c>
      <c r="H27" s="34">
        <v>140.778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1" t="s">
        <v>984</v>
      </c>
      <c r="C28" s="32" t="s">
        <v>34</v>
      </c>
      <c r="D28" s="32">
        <v>9.5</v>
      </c>
      <c r="E28" s="33">
        <v>7.16</v>
      </c>
      <c r="F28" s="32">
        <v>9.5</v>
      </c>
      <c r="G28" s="33">
        <v>7.16</v>
      </c>
      <c r="H28" s="34">
        <v>115.992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1" t="s">
        <v>985</v>
      </c>
      <c r="C29" s="32" t="s">
        <v>34</v>
      </c>
      <c r="D29" s="32">
        <v>27</v>
      </c>
      <c r="E29" s="33">
        <v>9.25</v>
      </c>
      <c r="F29" s="32">
        <v>27</v>
      </c>
      <c r="G29" s="33">
        <v>9.25</v>
      </c>
      <c r="H29" s="34">
        <v>149.85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1" t="s">
        <v>986</v>
      </c>
      <c r="C30" s="32" t="s">
        <v>34</v>
      </c>
      <c r="D30" s="32">
        <v>22</v>
      </c>
      <c r="E30" s="33">
        <v>5.78</v>
      </c>
      <c r="F30" s="32">
        <v>22</v>
      </c>
      <c r="G30" s="33">
        <v>5.78</v>
      </c>
      <c r="H30" s="34">
        <v>93.636</v>
      </c>
      <c r="I30" s="35"/>
      <c r="XFB30" s="2"/>
      <c r="XFC30" s="2"/>
      <c r="XFD30" s="2"/>
    </row>
    <row r="31" s="19" customFormat="1" ht="17" customHeight="1" spans="1:9 16382:16384">
      <c r="A31" s="16" t="s">
        <v>55</v>
      </c>
      <c r="B31" s="17"/>
      <c r="C31" s="18"/>
      <c r="D31" s="30">
        <f>SUM(D4:D30)</f>
        <v>492.4</v>
      </c>
      <c r="E31" s="30">
        <f>SUBTOTAL(9,E4:E30)</f>
        <v>257.1</v>
      </c>
      <c r="F31" s="30">
        <f>SUBTOTAL(9,F4:F30)</f>
        <v>492.4</v>
      </c>
      <c r="G31" s="30">
        <f>SUM(G4:G30)</f>
        <v>212.66</v>
      </c>
      <c r="H31" s="34">
        <f>SUM(H4:H30)</f>
        <v>3445.092</v>
      </c>
      <c r="I31" s="35"/>
      <c r="XFB31" s="2"/>
      <c r="XFC31" s="2"/>
      <c r="XFD31" s="2"/>
    </row>
  </sheetData>
  <mergeCells count="3">
    <mergeCell ref="A1:I1"/>
    <mergeCell ref="A2:I2"/>
    <mergeCell ref="A31:C31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H4" sqref="H4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42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43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44</v>
      </c>
      <c r="C3" s="5" t="s">
        <v>45</v>
      </c>
      <c r="D3" s="6" t="s">
        <v>46</v>
      </c>
      <c r="E3" s="5" t="s">
        <v>47</v>
      </c>
      <c r="F3" s="7" t="s">
        <v>48</v>
      </c>
      <c r="G3" s="6" t="s">
        <v>49</v>
      </c>
      <c r="H3" s="6" t="s">
        <v>14</v>
      </c>
      <c r="I3" s="5" t="s">
        <v>50</v>
      </c>
      <c r="J3" s="8" t="s">
        <v>51</v>
      </c>
    </row>
    <row r="4" s="2" customFormat="1" ht="28" customHeight="1" spans="1:10">
      <c r="A4" s="9">
        <v>1</v>
      </c>
      <c r="B4" s="64" t="s">
        <v>52</v>
      </c>
      <c r="C4" s="31" t="s">
        <v>53</v>
      </c>
      <c r="D4" s="11">
        <v>500</v>
      </c>
      <c r="E4" s="12">
        <v>500</v>
      </c>
      <c r="F4" s="13">
        <v>500</v>
      </c>
      <c r="G4" s="11">
        <v>500</v>
      </c>
      <c r="H4" s="12">
        <f>G4*10.8</f>
        <v>5400</v>
      </c>
      <c r="I4" s="12" t="s">
        <v>54</v>
      </c>
      <c r="J4" s="15"/>
    </row>
    <row r="5" s="2" customFormat="1" ht="28" customHeight="1" spans="1:10">
      <c r="A5" s="16" t="s">
        <v>55</v>
      </c>
      <c r="B5" s="17"/>
      <c r="C5" s="18"/>
      <c r="D5" s="12">
        <f t="shared" ref="D5:G5" si="0">SUBTOTAL(9,D4:D4)</f>
        <v>500</v>
      </c>
      <c r="E5" s="12">
        <f t="shared" si="0"/>
        <v>500</v>
      </c>
      <c r="F5" s="12">
        <f t="shared" si="0"/>
        <v>500</v>
      </c>
      <c r="G5" s="12">
        <f t="shared" si="0"/>
        <v>500</v>
      </c>
      <c r="H5" s="12">
        <f>SUM(H4:H4)</f>
        <v>5400</v>
      </c>
      <c r="I5" s="12"/>
      <c r="J5" s="15"/>
    </row>
  </sheetData>
  <mergeCells count="3">
    <mergeCell ref="A1:J1"/>
    <mergeCell ref="A2:J2"/>
    <mergeCell ref="A5:C5"/>
  </mergeCells>
  <pageMargins left="0.75" right="0.472222222222222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4"/>
  <sheetViews>
    <sheetView topLeftCell="A11" workbookViewId="0">
      <selection activeCell="A1" sqref="A1:I1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40833333333333" customWidth="1"/>
    <col min="5" max="5" width="8.8" customWidth="1"/>
    <col min="6" max="6" width="8.625" customWidth="1"/>
    <col min="7" max="7" width="11.125" customWidth="1"/>
    <col min="8" max="8" width="11.75" customWidth="1"/>
    <col min="9" max="9" width="11.625" customWidth="1"/>
  </cols>
  <sheetData>
    <row r="1" s="1" customFormat="1" ht="44" customHeight="1" spans="1:9 16382:16384">
      <c r="A1" s="3" t="s">
        <v>987</v>
      </c>
      <c r="B1" s="20"/>
      <c r="C1" s="20"/>
      <c r="D1" s="21"/>
      <c r="E1" s="20"/>
      <c r="F1" s="20"/>
      <c r="G1" s="21"/>
      <c r="H1" s="22"/>
      <c r="I1" s="20"/>
    </row>
    <row r="2" s="1" customFormat="1" ht="22" customHeight="1" spans="1:9 16382:16384">
      <c r="A2" s="23" t="s">
        <v>988</v>
      </c>
      <c r="B2" s="24"/>
      <c r="C2" s="24"/>
      <c r="D2" s="24"/>
      <c r="E2" s="24"/>
      <c r="F2" s="24"/>
      <c r="G2" s="24"/>
      <c r="H2" s="25"/>
      <c r="I2" s="24"/>
    </row>
    <row r="3" s="2" customFormat="1" ht="45" customHeight="1" spans="1:9 16382:16384">
      <c r="A3" s="26" t="s">
        <v>3</v>
      </c>
      <c r="B3" s="26" t="s">
        <v>57</v>
      </c>
      <c r="C3" s="26" t="s">
        <v>45</v>
      </c>
      <c r="D3" s="6" t="s">
        <v>46</v>
      </c>
      <c r="E3" s="5" t="s">
        <v>58</v>
      </c>
      <c r="F3" s="7" t="s">
        <v>48</v>
      </c>
      <c r="G3" s="27" t="s">
        <v>59</v>
      </c>
      <c r="H3" s="28" t="s">
        <v>14</v>
      </c>
      <c r="I3" s="29" t="s">
        <v>51</v>
      </c>
    </row>
    <row r="4" s="19" customFormat="1" ht="15" customHeight="1" spans="1:9 16382:16384">
      <c r="A4" s="30">
        <v>1</v>
      </c>
      <c r="B4" s="31" t="s">
        <v>989</v>
      </c>
      <c r="C4" s="31" t="s">
        <v>990</v>
      </c>
      <c r="D4" s="32">
        <v>3</v>
      </c>
      <c r="E4" s="33">
        <v>5.96</v>
      </c>
      <c r="F4" s="32">
        <v>3</v>
      </c>
      <c r="G4" s="30">
        <v>3</v>
      </c>
      <c r="H4" s="34">
        <f>G4*16.2</f>
        <v>48.6</v>
      </c>
      <c r="I4" s="35"/>
    </row>
    <row r="5" s="19" customFormat="1" ht="15" customHeight="1" spans="1:9 16382:16384">
      <c r="A5" s="30">
        <v>2</v>
      </c>
      <c r="B5" s="31" t="s">
        <v>991</v>
      </c>
      <c r="C5" s="31" t="s">
        <v>990</v>
      </c>
      <c r="D5" s="32">
        <v>7</v>
      </c>
      <c r="E5" s="33">
        <v>4.47</v>
      </c>
      <c r="F5" s="32">
        <v>7</v>
      </c>
      <c r="G5" s="30">
        <v>4.47</v>
      </c>
      <c r="H5" s="34" cm="1">
        <f t="array" ref="H5:H43">G5:G43*16.2</f>
        <v>72.414</v>
      </c>
      <c r="I5" s="35"/>
      <c r="XFB5" s="2"/>
      <c r="XFC5" s="2"/>
      <c r="XFD5" s="2"/>
    </row>
    <row r="6" s="19" customFormat="1" ht="15" customHeight="1" spans="1:9 16382:16384">
      <c r="A6" s="30">
        <v>3</v>
      </c>
      <c r="B6" s="31" t="s">
        <v>992</v>
      </c>
      <c r="C6" s="31" t="s">
        <v>990</v>
      </c>
      <c r="D6" s="32">
        <v>6</v>
      </c>
      <c r="E6" s="33">
        <v>5.69</v>
      </c>
      <c r="F6" s="32">
        <v>6</v>
      </c>
      <c r="G6" s="30">
        <v>5.69</v>
      </c>
      <c r="H6" s="34">
        <v>92.178</v>
      </c>
      <c r="I6" s="35"/>
    </row>
    <row r="7" s="19" customFormat="1" ht="15" customHeight="1" spans="1:9 16382:16384">
      <c r="A7" s="30">
        <v>4</v>
      </c>
      <c r="B7" s="31" t="s">
        <v>993</v>
      </c>
      <c r="C7" s="31" t="s">
        <v>990</v>
      </c>
      <c r="D7" s="32">
        <v>10</v>
      </c>
      <c r="E7" s="33">
        <v>7.42</v>
      </c>
      <c r="F7" s="32">
        <v>10</v>
      </c>
      <c r="G7" s="33">
        <v>7.42</v>
      </c>
      <c r="H7" s="34">
        <v>120.204</v>
      </c>
      <c r="I7" s="35"/>
      <c r="XFB7" s="2"/>
      <c r="XFC7" s="2"/>
      <c r="XFD7" s="2"/>
    </row>
    <row r="8" s="19" customFormat="1" ht="15" customHeight="1" spans="1:9 16382:16384">
      <c r="A8" s="30">
        <v>5</v>
      </c>
      <c r="B8" s="31" t="s">
        <v>994</v>
      </c>
      <c r="C8" s="31" t="s">
        <v>990</v>
      </c>
      <c r="D8" s="32">
        <v>16</v>
      </c>
      <c r="E8" s="33">
        <v>3.49</v>
      </c>
      <c r="F8" s="32">
        <v>16</v>
      </c>
      <c r="G8" s="33">
        <v>3.49</v>
      </c>
      <c r="H8" s="34">
        <v>56.538</v>
      </c>
      <c r="I8" s="35"/>
      <c r="XFB8" s="2"/>
      <c r="XFC8" s="2"/>
      <c r="XFD8" s="2"/>
    </row>
    <row r="9" s="19" customFormat="1" ht="15" customHeight="1" spans="1:9 16382:16384">
      <c r="A9" s="30">
        <v>6</v>
      </c>
      <c r="B9" s="31" t="s">
        <v>995</v>
      </c>
      <c r="C9" s="31" t="s">
        <v>990</v>
      </c>
      <c r="D9" s="32">
        <v>5</v>
      </c>
      <c r="E9" s="33">
        <v>11.6</v>
      </c>
      <c r="F9" s="32">
        <v>5</v>
      </c>
      <c r="G9" s="30">
        <v>5</v>
      </c>
      <c r="H9" s="34">
        <v>81</v>
      </c>
      <c r="I9" s="35"/>
      <c r="XFB9" s="2"/>
      <c r="XFC9" s="2"/>
      <c r="XFD9" s="2"/>
    </row>
    <row r="10" s="19" customFormat="1" ht="15" customHeight="1" spans="1:9 16382:16384">
      <c r="A10" s="30">
        <v>7</v>
      </c>
      <c r="B10" s="31" t="s">
        <v>996</v>
      </c>
      <c r="C10" s="31" t="s">
        <v>990</v>
      </c>
      <c r="D10" s="32">
        <v>8</v>
      </c>
      <c r="E10" s="33">
        <v>5.6</v>
      </c>
      <c r="F10" s="32">
        <v>8</v>
      </c>
      <c r="G10" s="30">
        <v>5.6</v>
      </c>
      <c r="H10" s="34">
        <v>90.72</v>
      </c>
      <c r="I10" s="35"/>
      <c r="XFB10" s="2"/>
      <c r="XFC10" s="2"/>
      <c r="XFD10" s="2"/>
    </row>
    <row r="11" s="19" customFormat="1" ht="15" customHeight="1" spans="1:9 16382:16384">
      <c r="A11" s="30">
        <v>8</v>
      </c>
      <c r="B11" s="31" t="s">
        <v>997</v>
      </c>
      <c r="C11" s="31" t="s">
        <v>990</v>
      </c>
      <c r="D11" s="32">
        <v>16</v>
      </c>
      <c r="E11" s="32">
        <v>9.82</v>
      </c>
      <c r="F11" s="32">
        <v>16</v>
      </c>
      <c r="G11" s="30">
        <v>9.82</v>
      </c>
      <c r="H11" s="34">
        <v>159.084</v>
      </c>
      <c r="I11" s="35"/>
      <c r="XFB11" s="2"/>
      <c r="XFC11" s="2"/>
      <c r="XFD11" s="2"/>
    </row>
    <row r="12" s="19" customFormat="1" ht="15" customHeight="1" spans="1:9 16382:16384">
      <c r="A12" s="30">
        <v>9</v>
      </c>
      <c r="B12" s="31" t="s">
        <v>998</v>
      </c>
      <c r="C12" s="31" t="s">
        <v>990</v>
      </c>
      <c r="D12" s="32">
        <v>7</v>
      </c>
      <c r="E12" s="33">
        <v>4.2</v>
      </c>
      <c r="F12" s="32">
        <v>7</v>
      </c>
      <c r="G12" s="33">
        <v>4.2</v>
      </c>
      <c r="H12" s="34">
        <v>68.04</v>
      </c>
      <c r="I12" s="35"/>
      <c r="XFB12" s="2"/>
      <c r="XFC12" s="2"/>
      <c r="XFD12" s="2"/>
    </row>
    <row r="13" s="19" customFormat="1" ht="15" customHeight="1" spans="1:9 16382:16384">
      <c r="A13" s="30">
        <v>10</v>
      </c>
      <c r="B13" s="31" t="s">
        <v>999</v>
      </c>
      <c r="C13" s="31" t="s">
        <v>990</v>
      </c>
      <c r="D13" s="32">
        <v>13</v>
      </c>
      <c r="E13" s="33">
        <v>12.75</v>
      </c>
      <c r="F13" s="32">
        <v>13</v>
      </c>
      <c r="G13" s="33">
        <v>12.75</v>
      </c>
      <c r="H13" s="34">
        <v>206.55</v>
      </c>
      <c r="I13" s="35"/>
      <c r="XFB13" s="2"/>
      <c r="XFC13" s="2"/>
      <c r="XFD13" s="2"/>
    </row>
    <row r="14" s="19" customFormat="1" ht="15" customHeight="1" spans="1:9 16382:16384">
      <c r="A14" s="30">
        <v>11</v>
      </c>
      <c r="B14" s="31" t="s">
        <v>1000</v>
      </c>
      <c r="C14" s="31" t="s">
        <v>990</v>
      </c>
      <c r="D14" s="32">
        <v>9</v>
      </c>
      <c r="E14" s="33">
        <v>9.96</v>
      </c>
      <c r="F14" s="32">
        <v>9</v>
      </c>
      <c r="G14" s="30">
        <v>9</v>
      </c>
      <c r="H14" s="34">
        <v>145.8</v>
      </c>
      <c r="I14" s="35"/>
      <c r="XFB14" s="2"/>
      <c r="XFC14" s="2"/>
      <c r="XFD14" s="2"/>
    </row>
    <row r="15" s="19" customFormat="1" ht="15" customHeight="1" spans="1:9 16382:16384">
      <c r="A15" s="30">
        <v>12</v>
      </c>
      <c r="B15" s="31" t="s">
        <v>1001</v>
      </c>
      <c r="C15" s="31" t="s">
        <v>990</v>
      </c>
      <c r="D15" s="32">
        <v>12</v>
      </c>
      <c r="E15" s="33">
        <v>3.41</v>
      </c>
      <c r="F15" s="32">
        <v>12</v>
      </c>
      <c r="G15" s="33">
        <v>3.41</v>
      </c>
      <c r="H15" s="34">
        <v>55.242</v>
      </c>
      <c r="I15" s="35"/>
      <c r="XFB15" s="2"/>
      <c r="XFC15" s="2"/>
      <c r="XFD15" s="2"/>
    </row>
    <row r="16" s="19" customFormat="1" ht="15" customHeight="1" spans="1:9 16382:16384">
      <c r="A16" s="30">
        <v>13</v>
      </c>
      <c r="B16" s="31" t="s">
        <v>1002</v>
      </c>
      <c r="C16" s="31" t="s">
        <v>990</v>
      </c>
      <c r="D16" s="32">
        <v>14</v>
      </c>
      <c r="E16" s="33">
        <v>8.44</v>
      </c>
      <c r="F16" s="32">
        <v>14</v>
      </c>
      <c r="G16" s="33">
        <v>8.44</v>
      </c>
      <c r="H16" s="34">
        <v>136.728</v>
      </c>
      <c r="I16" s="35"/>
      <c r="XFB16" s="2"/>
      <c r="XFC16" s="2"/>
      <c r="XFD16" s="2"/>
    </row>
    <row r="17" s="19" customFormat="1" ht="15" customHeight="1" spans="1:9 16382:16384">
      <c r="A17" s="30">
        <v>14</v>
      </c>
      <c r="B17" s="31" t="s">
        <v>1003</v>
      </c>
      <c r="C17" s="31" t="s">
        <v>990</v>
      </c>
      <c r="D17" s="32">
        <v>5</v>
      </c>
      <c r="E17" s="32">
        <v>6.88</v>
      </c>
      <c r="F17" s="32">
        <v>5</v>
      </c>
      <c r="G17" s="32">
        <v>5</v>
      </c>
      <c r="H17" s="34">
        <v>81</v>
      </c>
      <c r="I17" s="35"/>
      <c r="XFB17" s="2"/>
      <c r="XFC17" s="2"/>
      <c r="XFD17" s="2"/>
    </row>
    <row r="18" s="19" customFormat="1" ht="15" customHeight="1" spans="1:9 16382:16384">
      <c r="A18" s="30">
        <v>15</v>
      </c>
      <c r="B18" s="31" t="s">
        <v>1004</v>
      </c>
      <c r="C18" s="31" t="s">
        <v>990</v>
      </c>
      <c r="D18" s="32">
        <v>7</v>
      </c>
      <c r="E18" s="33">
        <v>7.49</v>
      </c>
      <c r="F18" s="32">
        <v>7</v>
      </c>
      <c r="G18" s="32">
        <v>7</v>
      </c>
      <c r="H18" s="34">
        <v>113.4</v>
      </c>
      <c r="I18" s="35"/>
      <c r="XFB18" s="2"/>
      <c r="XFC18" s="2"/>
      <c r="XFD18" s="2"/>
    </row>
    <row r="19" s="19" customFormat="1" ht="15" customHeight="1" spans="1:9 16382:16384">
      <c r="A19" s="30">
        <v>16</v>
      </c>
      <c r="B19" s="31" t="s">
        <v>1005</v>
      </c>
      <c r="C19" s="31" t="s">
        <v>990</v>
      </c>
      <c r="D19" s="32">
        <v>10.5</v>
      </c>
      <c r="E19" s="33">
        <v>3.52</v>
      </c>
      <c r="F19" s="32">
        <v>10.5</v>
      </c>
      <c r="G19" s="30">
        <v>3.52</v>
      </c>
      <c r="H19" s="34">
        <v>57.024</v>
      </c>
      <c r="I19" s="35"/>
    </row>
    <row r="20" s="19" customFormat="1" ht="15" customHeight="1" spans="1:9 16382:16384">
      <c r="A20" s="30">
        <v>17</v>
      </c>
      <c r="B20" s="31" t="s">
        <v>1006</v>
      </c>
      <c r="C20" s="31" t="s">
        <v>990</v>
      </c>
      <c r="D20" s="32">
        <v>1.5</v>
      </c>
      <c r="E20" s="33">
        <v>3.09</v>
      </c>
      <c r="F20" s="32">
        <v>1.5</v>
      </c>
      <c r="G20" s="30">
        <v>1.5</v>
      </c>
      <c r="H20" s="34">
        <v>24.3</v>
      </c>
      <c r="I20" s="35"/>
      <c r="XFB20" s="2"/>
      <c r="XFC20" s="2"/>
      <c r="XFD20" s="2"/>
    </row>
    <row r="21" s="19" customFormat="1" ht="15" customHeight="1" spans="1:9 16382:16384">
      <c r="A21" s="30">
        <v>18</v>
      </c>
      <c r="B21" s="31" t="s">
        <v>1007</v>
      </c>
      <c r="C21" s="31" t="s">
        <v>990</v>
      </c>
      <c r="D21" s="32">
        <v>7</v>
      </c>
      <c r="E21" s="33">
        <v>5.05</v>
      </c>
      <c r="F21" s="32">
        <v>7</v>
      </c>
      <c r="G21" s="30">
        <v>5.05</v>
      </c>
      <c r="H21" s="34">
        <v>81.81</v>
      </c>
      <c r="I21" s="35"/>
    </row>
    <row r="22" s="19" customFormat="1" ht="15" customHeight="1" spans="1:9 16382:16384">
      <c r="A22" s="30">
        <v>19</v>
      </c>
      <c r="B22" s="31" t="s">
        <v>1008</v>
      </c>
      <c r="C22" s="31" t="s">
        <v>990</v>
      </c>
      <c r="D22" s="32">
        <v>6</v>
      </c>
      <c r="E22" s="33">
        <v>7.47</v>
      </c>
      <c r="F22" s="32">
        <v>6</v>
      </c>
      <c r="G22" s="30">
        <v>6</v>
      </c>
      <c r="H22" s="34">
        <v>97.2</v>
      </c>
      <c r="I22" s="35"/>
      <c r="XFB22" s="2"/>
      <c r="XFC22" s="2"/>
      <c r="XFD22" s="2"/>
    </row>
    <row r="23" s="19" customFormat="1" ht="15" customHeight="1" spans="1:9 16382:16384">
      <c r="A23" s="30">
        <v>20</v>
      </c>
      <c r="B23" s="31" t="s">
        <v>1009</v>
      </c>
      <c r="C23" s="31" t="s">
        <v>990</v>
      </c>
      <c r="D23" s="32">
        <v>10.3</v>
      </c>
      <c r="E23" s="33">
        <v>1.9</v>
      </c>
      <c r="F23" s="32">
        <v>10.3</v>
      </c>
      <c r="G23" s="33">
        <v>1.9</v>
      </c>
      <c r="H23" s="34">
        <v>30.78</v>
      </c>
      <c r="I23" s="35"/>
      <c r="XFB23" s="2"/>
      <c r="XFC23" s="2"/>
      <c r="XFD23" s="2"/>
    </row>
    <row r="24" s="19" customFormat="1" ht="15" customHeight="1" spans="1:9 16382:16384">
      <c r="A24" s="30">
        <v>21</v>
      </c>
      <c r="B24" s="31" t="s">
        <v>1010</v>
      </c>
      <c r="C24" s="31" t="s">
        <v>990</v>
      </c>
      <c r="D24" s="32">
        <v>13</v>
      </c>
      <c r="E24" s="33">
        <v>5.77</v>
      </c>
      <c r="F24" s="32">
        <v>13</v>
      </c>
      <c r="G24" s="33">
        <v>5.77</v>
      </c>
      <c r="H24" s="34">
        <v>93.474</v>
      </c>
      <c r="I24" s="35"/>
    </row>
    <row r="25" s="19" customFormat="1" ht="15" customHeight="1" spans="1:9 16382:16384">
      <c r="A25" s="30">
        <v>22</v>
      </c>
      <c r="B25" s="31" t="s">
        <v>998</v>
      </c>
      <c r="C25" s="31" t="s">
        <v>990</v>
      </c>
      <c r="D25" s="32">
        <v>5</v>
      </c>
      <c r="E25" s="33">
        <v>3.5</v>
      </c>
      <c r="F25" s="32">
        <v>5</v>
      </c>
      <c r="G25" s="33">
        <v>3.5</v>
      </c>
      <c r="H25" s="34">
        <v>56.7</v>
      </c>
      <c r="I25" s="35"/>
    </row>
    <row r="26" s="19" customFormat="1" ht="15" customHeight="1" spans="1:9 16382:16384">
      <c r="A26" s="30">
        <v>23</v>
      </c>
      <c r="B26" s="31" t="s">
        <v>1011</v>
      </c>
      <c r="C26" s="31" t="s">
        <v>990</v>
      </c>
      <c r="D26" s="32">
        <v>30</v>
      </c>
      <c r="E26" s="33">
        <v>4.63</v>
      </c>
      <c r="F26" s="32">
        <v>30</v>
      </c>
      <c r="G26" s="33">
        <v>4.63</v>
      </c>
      <c r="H26" s="34">
        <v>75.006</v>
      </c>
      <c r="I26" s="35"/>
      <c r="XFB26" s="2"/>
      <c r="XFC26" s="2"/>
      <c r="XFD26" s="2"/>
    </row>
    <row r="27" s="19" customFormat="1" ht="15" customHeight="1" spans="1:9 16382:16384">
      <c r="A27" s="30">
        <v>24</v>
      </c>
      <c r="B27" s="31" t="s">
        <v>1012</v>
      </c>
      <c r="C27" s="31" t="s">
        <v>990</v>
      </c>
      <c r="D27" s="32">
        <v>10</v>
      </c>
      <c r="E27" s="33">
        <v>8.34</v>
      </c>
      <c r="F27" s="32">
        <v>10</v>
      </c>
      <c r="G27" s="33">
        <v>8.34</v>
      </c>
      <c r="H27" s="34">
        <v>135.108</v>
      </c>
      <c r="I27" s="35"/>
      <c r="XFB27" s="2"/>
      <c r="XFC27" s="2"/>
      <c r="XFD27" s="2"/>
    </row>
    <row r="28" s="19" customFormat="1" ht="15" customHeight="1" spans="1:9 16382:16384">
      <c r="A28" s="30">
        <v>25</v>
      </c>
      <c r="B28" s="31" t="s">
        <v>1013</v>
      </c>
      <c r="C28" s="31" t="s">
        <v>990</v>
      </c>
      <c r="D28" s="32">
        <v>6</v>
      </c>
      <c r="E28" s="33">
        <v>3.63</v>
      </c>
      <c r="F28" s="32">
        <v>6</v>
      </c>
      <c r="G28" s="33">
        <v>3.63</v>
      </c>
      <c r="H28" s="34">
        <v>58.806</v>
      </c>
      <c r="I28" s="35"/>
      <c r="XFB28" s="2"/>
      <c r="XFC28" s="2"/>
      <c r="XFD28" s="2"/>
    </row>
    <row r="29" s="19" customFormat="1" ht="15" customHeight="1" spans="1:9 16382:16384">
      <c r="A29" s="30">
        <v>26</v>
      </c>
      <c r="B29" s="31" t="s">
        <v>1014</v>
      </c>
      <c r="C29" s="31" t="s">
        <v>990</v>
      </c>
      <c r="D29" s="32">
        <v>30</v>
      </c>
      <c r="E29" s="33">
        <v>6.12</v>
      </c>
      <c r="F29" s="32">
        <v>30</v>
      </c>
      <c r="G29" s="33">
        <v>6.12</v>
      </c>
      <c r="H29" s="34">
        <v>99.144</v>
      </c>
      <c r="I29" s="35"/>
      <c r="XFB29" s="2"/>
      <c r="XFC29" s="2"/>
      <c r="XFD29" s="2"/>
    </row>
    <row r="30" s="19" customFormat="1" ht="15" customHeight="1" spans="1:9 16382:16384">
      <c r="A30" s="30">
        <v>27</v>
      </c>
      <c r="B30" s="31" t="s">
        <v>1015</v>
      </c>
      <c r="C30" s="31" t="s">
        <v>990</v>
      </c>
      <c r="D30" s="32">
        <v>28</v>
      </c>
      <c r="E30" s="33">
        <v>10.49</v>
      </c>
      <c r="F30" s="32">
        <v>28</v>
      </c>
      <c r="G30" s="33">
        <v>10.49</v>
      </c>
      <c r="H30" s="34">
        <v>169.938</v>
      </c>
      <c r="I30" s="35"/>
      <c r="XFB30" s="2"/>
      <c r="XFC30" s="2"/>
      <c r="XFD30" s="2"/>
    </row>
    <row r="31" s="19" customFormat="1" ht="15" customHeight="1" spans="1:9 16382:16384">
      <c r="A31" s="30">
        <v>28</v>
      </c>
      <c r="B31" s="31" t="s">
        <v>1016</v>
      </c>
      <c r="C31" s="31" t="s">
        <v>990</v>
      </c>
      <c r="D31" s="32">
        <v>20</v>
      </c>
      <c r="E31" s="33">
        <v>14.83</v>
      </c>
      <c r="F31" s="32">
        <v>20</v>
      </c>
      <c r="G31" s="33">
        <v>14.83</v>
      </c>
      <c r="H31" s="34">
        <v>240.246</v>
      </c>
      <c r="I31" s="35"/>
      <c r="XFB31" s="2"/>
      <c r="XFC31" s="2"/>
      <c r="XFD31" s="2"/>
    </row>
    <row r="32" s="19" customFormat="1" ht="15" customHeight="1" spans="1:9 16382:16384">
      <c r="A32" s="30">
        <v>29</v>
      </c>
      <c r="B32" s="31" t="s">
        <v>1017</v>
      </c>
      <c r="C32" s="31" t="s">
        <v>990</v>
      </c>
      <c r="D32" s="32">
        <v>27</v>
      </c>
      <c r="E32" s="33">
        <v>1.59</v>
      </c>
      <c r="F32" s="32">
        <v>27</v>
      </c>
      <c r="G32" s="33">
        <v>1.59</v>
      </c>
      <c r="H32" s="34">
        <v>25.758</v>
      </c>
      <c r="I32" s="35"/>
      <c r="XFB32" s="2"/>
      <c r="XFC32" s="2"/>
      <c r="XFD32" s="2"/>
    </row>
    <row r="33" s="19" customFormat="1" ht="15" customHeight="1" spans="1:9 16382:16384">
      <c r="A33" s="30">
        <v>30</v>
      </c>
      <c r="B33" s="31" t="s">
        <v>1018</v>
      </c>
      <c r="C33" s="31" t="s">
        <v>990</v>
      </c>
      <c r="D33" s="32">
        <v>13</v>
      </c>
      <c r="E33" s="33">
        <v>3.75</v>
      </c>
      <c r="F33" s="32">
        <v>13</v>
      </c>
      <c r="G33" s="33">
        <v>3.75</v>
      </c>
      <c r="H33" s="34">
        <v>60.75</v>
      </c>
      <c r="I33" s="35"/>
      <c r="XFB33" s="2"/>
      <c r="XFC33" s="2"/>
      <c r="XFD33" s="2"/>
    </row>
    <row r="34" s="19" customFormat="1" ht="15" customHeight="1" spans="1:9 16382:16384">
      <c r="A34" s="30">
        <v>31</v>
      </c>
      <c r="B34" s="31" t="s">
        <v>1019</v>
      </c>
      <c r="C34" s="31" t="s">
        <v>990</v>
      </c>
      <c r="D34" s="32">
        <v>7.5</v>
      </c>
      <c r="E34" s="33">
        <v>2.67</v>
      </c>
      <c r="F34" s="32">
        <v>7.5</v>
      </c>
      <c r="G34" s="33">
        <v>2.67</v>
      </c>
      <c r="H34" s="34">
        <v>43.254</v>
      </c>
      <c r="I34" s="35"/>
    </row>
    <row r="35" s="19" customFormat="1" ht="15" customHeight="1" spans="1:9 16382:16384">
      <c r="A35" s="30">
        <v>32</v>
      </c>
      <c r="B35" s="31" t="s">
        <v>1020</v>
      </c>
      <c r="C35" s="31" t="s">
        <v>990</v>
      </c>
      <c r="D35" s="32">
        <v>30</v>
      </c>
      <c r="E35" s="33">
        <v>10.85</v>
      </c>
      <c r="F35" s="32">
        <v>30</v>
      </c>
      <c r="G35" s="33">
        <v>10.85</v>
      </c>
      <c r="H35" s="34">
        <v>175.77</v>
      </c>
      <c r="I35" s="35"/>
      <c r="XFB35" s="2"/>
      <c r="XFC35" s="2"/>
      <c r="XFD35" s="2"/>
    </row>
    <row r="36" s="19" customFormat="1" ht="15" customHeight="1" spans="1:9 16382:16384">
      <c r="A36" s="30">
        <v>33</v>
      </c>
      <c r="B36" s="31" t="s">
        <v>1021</v>
      </c>
      <c r="C36" s="31" t="s">
        <v>990</v>
      </c>
      <c r="D36" s="32">
        <v>4</v>
      </c>
      <c r="E36" s="33">
        <v>4.92</v>
      </c>
      <c r="F36" s="32">
        <v>4</v>
      </c>
      <c r="G36" s="33">
        <v>4</v>
      </c>
      <c r="H36" s="34">
        <v>64.8</v>
      </c>
      <c r="I36" s="35"/>
      <c r="XFB36" s="2"/>
      <c r="XFC36" s="2"/>
      <c r="XFD36" s="2"/>
    </row>
    <row r="37" s="19" customFormat="1" ht="15" customHeight="1" spans="1:9 16382:16384">
      <c r="A37" s="30">
        <v>34</v>
      </c>
      <c r="B37" s="31" t="s">
        <v>1022</v>
      </c>
      <c r="C37" s="31" t="s">
        <v>990</v>
      </c>
      <c r="D37" s="32">
        <v>16</v>
      </c>
      <c r="E37" s="33">
        <v>8.71</v>
      </c>
      <c r="F37" s="32">
        <v>16</v>
      </c>
      <c r="G37" s="33">
        <v>8.71</v>
      </c>
      <c r="H37" s="34">
        <v>141.102</v>
      </c>
      <c r="I37" s="35"/>
      <c r="XFB37" s="2"/>
      <c r="XFC37" s="2"/>
      <c r="XFD37" s="2"/>
    </row>
    <row r="38" s="19" customFormat="1" ht="15" customHeight="1" spans="1:9 16382:16384">
      <c r="A38" s="30">
        <v>35</v>
      </c>
      <c r="B38" s="31" t="s">
        <v>1023</v>
      </c>
      <c r="C38" s="31" t="s">
        <v>990</v>
      </c>
      <c r="D38" s="32">
        <v>10</v>
      </c>
      <c r="E38" s="33">
        <v>3.87</v>
      </c>
      <c r="F38" s="32">
        <v>10</v>
      </c>
      <c r="G38" s="33">
        <v>3.87</v>
      </c>
      <c r="H38" s="34">
        <v>62.694</v>
      </c>
      <c r="I38" s="35"/>
      <c r="XFB38" s="2"/>
      <c r="XFC38" s="2"/>
      <c r="XFD38" s="2"/>
    </row>
    <row r="39" s="19" customFormat="1" ht="15" customHeight="1" spans="1:9 16382:16384">
      <c r="A39" s="30">
        <v>36</v>
      </c>
      <c r="B39" s="31" t="s">
        <v>1024</v>
      </c>
      <c r="C39" s="31" t="s">
        <v>990</v>
      </c>
      <c r="D39" s="32">
        <v>2</v>
      </c>
      <c r="E39" s="32">
        <v>4.2</v>
      </c>
      <c r="F39" s="32">
        <v>2</v>
      </c>
      <c r="G39" s="32">
        <v>2</v>
      </c>
      <c r="H39" s="34">
        <v>32.4</v>
      </c>
      <c r="I39" s="35"/>
      <c r="XFB39" s="2"/>
      <c r="XFC39" s="2"/>
      <c r="XFD39" s="2"/>
    </row>
    <row r="40" s="19" customFormat="1" ht="15" customHeight="1" spans="1:9 16382:16384">
      <c r="A40" s="30">
        <v>37</v>
      </c>
      <c r="B40" s="31" t="s">
        <v>1025</v>
      </c>
      <c r="C40" s="31" t="s">
        <v>990</v>
      </c>
      <c r="D40" s="32">
        <v>2</v>
      </c>
      <c r="E40" s="32">
        <v>3.4</v>
      </c>
      <c r="F40" s="32">
        <v>2</v>
      </c>
      <c r="G40" s="32">
        <v>2</v>
      </c>
      <c r="H40" s="34">
        <v>32.4</v>
      </c>
      <c r="I40" s="35"/>
      <c r="XFB40" s="2"/>
      <c r="XFC40" s="2"/>
      <c r="XFD40" s="2"/>
    </row>
    <row r="41" s="19" customFormat="1" ht="15" customHeight="1" spans="1:9 16382:16384">
      <c r="A41" s="30">
        <v>38</v>
      </c>
      <c r="B41" s="31" t="s">
        <v>1026</v>
      </c>
      <c r="C41" s="31" t="s">
        <v>990</v>
      </c>
      <c r="D41" s="32">
        <v>8</v>
      </c>
      <c r="E41" s="33">
        <v>3.28</v>
      </c>
      <c r="F41" s="32">
        <v>8</v>
      </c>
      <c r="G41" s="30">
        <v>3.28</v>
      </c>
      <c r="H41" s="34">
        <v>53.136</v>
      </c>
      <c r="I41" s="35"/>
      <c r="XFB41" s="2"/>
      <c r="XFC41" s="2"/>
      <c r="XFD41" s="2"/>
    </row>
    <row r="42" s="19" customFormat="1" ht="15" customHeight="1" spans="1:9 16382:16384">
      <c r="A42" s="30">
        <v>39</v>
      </c>
      <c r="B42" s="31" t="s">
        <v>1027</v>
      </c>
      <c r="C42" s="31" t="s">
        <v>990</v>
      </c>
      <c r="D42" s="32">
        <v>27</v>
      </c>
      <c r="E42" s="33">
        <v>9.26</v>
      </c>
      <c r="F42" s="32">
        <v>27</v>
      </c>
      <c r="G42" s="30">
        <v>9.26</v>
      </c>
      <c r="H42" s="34">
        <v>150.012</v>
      </c>
      <c r="I42" s="35"/>
      <c r="XFB42" s="2"/>
      <c r="XFC42" s="2"/>
      <c r="XFD42" s="2"/>
    </row>
    <row r="43" s="19" customFormat="1" ht="15" customHeight="1" spans="1:9 16382:16384">
      <c r="A43" s="30">
        <v>40</v>
      </c>
      <c r="B43" s="31" t="s">
        <v>1028</v>
      </c>
      <c r="C43" s="31" t="s">
        <v>990</v>
      </c>
      <c r="D43" s="32">
        <v>3</v>
      </c>
      <c r="E43" s="32">
        <v>2.9</v>
      </c>
      <c r="F43" s="32">
        <v>3</v>
      </c>
      <c r="G43" s="30">
        <v>2.9</v>
      </c>
      <c r="H43" s="34">
        <v>46.98</v>
      </c>
      <c r="I43" s="35"/>
      <c r="XFB43" s="2"/>
      <c r="XFC43" s="2"/>
      <c r="XFD43" s="2"/>
    </row>
    <row r="44" s="19" customFormat="1" ht="15" customHeight="1" spans="1:9 16382:16384">
      <c r="A44" s="16" t="s">
        <v>55</v>
      </c>
      <c r="B44" s="17"/>
      <c r="C44" s="18"/>
      <c r="D44" s="30">
        <f>SUM(D4:D43)</f>
        <v>464.8</v>
      </c>
      <c r="E44" s="30">
        <f>SUBTOTAL(9,E4:E43)</f>
        <v>244.92</v>
      </c>
      <c r="F44" s="30">
        <f>SUBTOTAL(9,F4:F43)</f>
        <v>464.8</v>
      </c>
      <c r="G44" s="30">
        <f>SUM(G4:G43)</f>
        <v>224.45</v>
      </c>
      <c r="H44" s="34">
        <f>SUM(H4:H43)</f>
        <v>3636.09</v>
      </c>
      <c r="I44" s="35"/>
      <c r="XFB44" s="2"/>
      <c r="XFC44" s="2"/>
      <c r="XFD44" s="2"/>
    </row>
  </sheetData>
  <mergeCells count="3">
    <mergeCell ref="A1:I1"/>
    <mergeCell ref="A2:I2"/>
    <mergeCell ref="A44:C44"/>
  </mergeCells>
  <pageMargins left="0.75" right="0.75" top="0.66875" bottom="0.66875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A1" sqref="$A1:$XFD5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1029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1030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44</v>
      </c>
      <c r="C3" s="5" t="s">
        <v>45</v>
      </c>
      <c r="D3" s="6" t="s">
        <v>46</v>
      </c>
      <c r="E3" s="5" t="s">
        <v>47</v>
      </c>
      <c r="F3" s="7" t="s">
        <v>48</v>
      </c>
      <c r="G3" s="6" t="s">
        <v>49</v>
      </c>
      <c r="H3" s="6" t="s">
        <v>14</v>
      </c>
      <c r="I3" s="5" t="s">
        <v>50</v>
      </c>
      <c r="J3" s="8" t="s">
        <v>51</v>
      </c>
    </row>
    <row r="4" s="2" customFormat="1" ht="28" customHeight="1" spans="1:10">
      <c r="A4" s="9">
        <v>1</v>
      </c>
      <c r="B4" s="9" t="s">
        <v>1031</v>
      </c>
      <c r="C4" s="10" t="s">
        <v>38</v>
      </c>
      <c r="D4" s="11">
        <v>1100</v>
      </c>
      <c r="E4" s="12">
        <v>1133.7</v>
      </c>
      <c r="F4" s="13">
        <v>1100</v>
      </c>
      <c r="G4" s="11">
        <v>1100</v>
      </c>
      <c r="H4" s="12">
        <v>11880</v>
      </c>
      <c r="I4" s="12"/>
      <c r="J4" s="15"/>
    </row>
    <row r="5" s="2" customFormat="1" ht="28" customHeight="1" spans="1:10">
      <c r="A5" s="16" t="s">
        <v>55</v>
      </c>
      <c r="B5" s="17"/>
      <c r="C5" s="18"/>
      <c r="D5" s="12">
        <f t="shared" ref="D5:G5" si="0">SUBTOTAL(9,D4:D4)</f>
        <v>1100</v>
      </c>
      <c r="E5" s="12">
        <f t="shared" si="0"/>
        <v>1133.7</v>
      </c>
      <c r="F5" s="12">
        <f t="shared" si="0"/>
        <v>1100</v>
      </c>
      <c r="G5" s="12">
        <f t="shared" si="0"/>
        <v>1100</v>
      </c>
      <c r="H5" s="12">
        <f>SUM(H4:H4)</f>
        <v>11880</v>
      </c>
      <c r="I5" s="12"/>
      <c r="J5" s="15"/>
    </row>
  </sheetData>
  <mergeCells count="3">
    <mergeCell ref="A1:J1"/>
    <mergeCell ref="A2:J2"/>
    <mergeCell ref="A5:C5"/>
  </mergeCells>
  <pageMargins left="0.75" right="0.432638888888889" top="1" bottom="1" header="0.5" footer="0.5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D30" sqref="D30"/>
    </sheetView>
  </sheetViews>
  <sheetFormatPr defaultColWidth="9" defaultRowHeight="13.5" outlineLevelRow="4"/>
  <cols>
    <col min="1" max="1" width="5.425" customWidth="1"/>
    <col min="2" max="2" width="11.875" customWidth="1"/>
    <col min="3" max="3" width="7.55833333333333" customWidth="1"/>
    <col min="4" max="4" width="8.5" customWidth="1"/>
    <col min="5" max="5" width="8.125" customWidth="1"/>
    <col min="6" max="6" width="8.25833333333333" customWidth="1"/>
    <col min="7" max="7" width="8.625" customWidth="1"/>
    <col min="8" max="8" width="10.375" customWidth="1"/>
    <col min="9" max="9" width="11.125" customWidth="1"/>
    <col min="10" max="10" width="8.125" customWidth="1"/>
  </cols>
  <sheetData>
    <row r="1" s="1" customFormat="1" ht="44" customHeight="1" spans="1:10">
      <c r="A1" s="3" t="s">
        <v>1032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1033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44</v>
      </c>
      <c r="C3" s="5" t="s">
        <v>45</v>
      </c>
      <c r="D3" s="6" t="s">
        <v>46</v>
      </c>
      <c r="E3" s="5" t="s">
        <v>47</v>
      </c>
      <c r="F3" s="7" t="s">
        <v>48</v>
      </c>
      <c r="G3" s="6" t="s">
        <v>49</v>
      </c>
      <c r="H3" s="6" t="s">
        <v>14</v>
      </c>
      <c r="I3" s="5" t="s">
        <v>50</v>
      </c>
      <c r="J3" s="8" t="s">
        <v>51</v>
      </c>
    </row>
    <row r="4" s="2" customFormat="1" ht="28" customHeight="1" spans="1:10">
      <c r="A4" s="9">
        <v>1</v>
      </c>
      <c r="B4" s="9" t="s">
        <v>1034</v>
      </c>
      <c r="C4" s="10" t="s">
        <v>40</v>
      </c>
      <c r="D4" s="11">
        <v>166.38</v>
      </c>
      <c r="E4" s="12">
        <v>258</v>
      </c>
      <c r="F4" s="13">
        <v>166.38</v>
      </c>
      <c r="G4" s="11">
        <v>166.38</v>
      </c>
      <c r="H4" s="14">
        <f>G4*10.8</f>
        <v>1796.904</v>
      </c>
      <c r="I4" s="12"/>
      <c r="J4" s="15"/>
    </row>
    <row r="5" s="2" customFormat="1" ht="28" customHeight="1" spans="1:10">
      <c r="A5" s="16" t="s">
        <v>55</v>
      </c>
      <c r="B5" s="17"/>
      <c r="C5" s="18"/>
      <c r="D5" s="12">
        <f t="shared" ref="D5:G5" si="0">SUBTOTAL(9,D4:D4)</f>
        <v>166.38</v>
      </c>
      <c r="E5" s="12">
        <f t="shared" si="0"/>
        <v>258</v>
      </c>
      <c r="F5" s="12">
        <f t="shared" si="0"/>
        <v>166.38</v>
      </c>
      <c r="G5" s="12">
        <f t="shared" si="0"/>
        <v>166.38</v>
      </c>
      <c r="H5" s="14">
        <f>SUM(H4:H4)</f>
        <v>1796.904</v>
      </c>
      <c r="I5" s="12"/>
      <c r="J5" s="15"/>
    </row>
  </sheetData>
  <mergeCells count="3">
    <mergeCell ref="A1:J1"/>
    <mergeCell ref="A2:J2"/>
    <mergeCell ref="A5:C5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opLeftCell="A28" workbookViewId="0">
      <selection activeCell="G59" sqref="G59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42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2" t="s">
        <v>60</v>
      </c>
      <c r="C4" s="31" t="s">
        <v>53</v>
      </c>
      <c r="D4" s="32">
        <v>4</v>
      </c>
      <c r="E4" s="33">
        <v>14.09</v>
      </c>
      <c r="F4" s="32">
        <v>4</v>
      </c>
      <c r="G4" s="32">
        <v>4</v>
      </c>
      <c r="H4" s="34" cm="1">
        <f t="array" ref="H4:H58">G4:G58*16.2</f>
        <v>64.8</v>
      </c>
      <c r="I4" s="35"/>
    </row>
    <row r="5" s="19" customFormat="1" ht="17" customHeight="1" spans="1:9 16382:16384">
      <c r="A5" s="30">
        <v>2</v>
      </c>
      <c r="B5" s="32" t="s">
        <v>61</v>
      </c>
      <c r="C5" s="31" t="s">
        <v>53</v>
      </c>
      <c r="D5" s="32">
        <v>2</v>
      </c>
      <c r="E5" s="33">
        <v>19.44</v>
      </c>
      <c r="F5" s="32">
        <v>2</v>
      </c>
      <c r="G5" s="32">
        <v>2</v>
      </c>
      <c r="H5" s="34">
        <v>32.4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2" t="s">
        <v>62</v>
      </c>
      <c r="C6" s="31" t="s">
        <v>53</v>
      </c>
      <c r="D6" s="32">
        <v>9</v>
      </c>
      <c r="E6" s="33">
        <v>13.61</v>
      </c>
      <c r="F6" s="32">
        <v>9</v>
      </c>
      <c r="G6" s="32">
        <v>9</v>
      </c>
      <c r="H6" s="34">
        <v>145.8</v>
      </c>
      <c r="I6" s="35"/>
    </row>
    <row r="7" s="19" customFormat="1" ht="17" customHeight="1" spans="1:9 16382:16384">
      <c r="A7" s="30">
        <v>4</v>
      </c>
      <c r="B7" s="32" t="s">
        <v>63</v>
      </c>
      <c r="C7" s="31" t="s">
        <v>53</v>
      </c>
      <c r="D7" s="32">
        <v>14</v>
      </c>
      <c r="E7" s="33">
        <v>15.92</v>
      </c>
      <c r="F7" s="32">
        <v>14</v>
      </c>
      <c r="G7" s="32">
        <v>14</v>
      </c>
      <c r="H7" s="34">
        <v>226.8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2" t="s">
        <v>64</v>
      </c>
      <c r="C8" s="31" t="s">
        <v>53</v>
      </c>
      <c r="D8" s="32">
        <v>1.4</v>
      </c>
      <c r="E8" s="33">
        <v>11.19</v>
      </c>
      <c r="F8" s="32">
        <v>1.4</v>
      </c>
      <c r="G8" s="32">
        <v>1.4</v>
      </c>
      <c r="H8" s="34">
        <v>22.68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2" t="s">
        <v>65</v>
      </c>
      <c r="C9" s="31" t="s">
        <v>53</v>
      </c>
      <c r="D9" s="32">
        <v>10</v>
      </c>
      <c r="E9" s="33">
        <v>10.07</v>
      </c>
      <c r="F9" s="32">
        <v>10</v>
      </c>
      <c r="G9" s="32">
        <v>10</v>
      </c>
      <c r="H9" s="34">
        <v>162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2" t="s">
        <v>66</v>
      </c>
      <c r="C10" s="31" t="s">
        <v>53</v>
      </c>
      <c r="D10" s="32">
        <v>3.7</v>
      </c>
      <c r="E10" s="33">
        <v>15.84</v>
      </c>
      <c r="F10" s="32">
        <v>3.7</v>
      </c>
      <c r="G10" s="32">
        <v>3.7</v>
      </c>
      <c r="H10" s="34">
        <v>59.94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2" t="s">
        <v>67</v>
      </c>
      <c r="C11" s="31" t="s">
        <v>53</v>
      </c>
      <c r="D11" s="32">
        <v>5</v>
      </c>
      <c r="E11" s="33">
        <v>4.97</v>
      </c>
      <c r="F11" s="32">
        <v>5</v>
      </c>
      <c r="G11" s="30">
        <v>4.97</v>
      </c>
      <c r="H11" s="34">
        <v>80.514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2" t="s">
        <v>68</v>
      </c>
      <c r="C12" s="31" t="s">
        <v>53</v>
      </c>
      <c r="D12" s="32">
        <v>8.2</v>
      </c>
      <c r="E12" s="33">
        <v>12.71</v>
      </c>
      <c r="F12" s="32">
        <v>8.2</v>
      </c>
      <c r="G12" s="32">
        <v>8.2</v>
      </c>
      <c r="H12" s="34">
        <v>132.84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2" t="s">
        <v>69</v>
      </c>
      <c r="C13" s="31" t="s">
        <v>53</v>
      </c>
      <c r="D13" s="32">
        <v>13.9</v>
      </c>
      <c r="E13" s="33">
        <v>13.9</v>
      </c>
      <c r="F13" s="32">
        <v>13.9</v>
      </c>
      <c r="G13" s="32">
        <v>13.9</v>
      </c>
      <c r="H13" s="34">
        <v>225.18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2" t="s">
        <v>70</v>
      </c>
      <c r="C14" s="31" t="s">
        <v>53</v>
      </c>
      <c r="D14" s="32">
        <v>12</v>
      </c>
      <c r="E14" s="33">
        <v>14.14</v>
      </c>
      <c r="F14" s="32">
        <v>12</v>
      </c>
      <c r="G14" s="32">
        <v>12</v>
      </c>
      <c r="H14" s="34">
        <v>194.4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2" t="s">
        <v>71</v>
      </c>
      <c r="C15" s="31" t="s">
        <v>53</v>
      </c>
      <c r="D15" s="32">
        <v>19</v>
      </c>
      <c r="E15" s="33">
        <v>22.38</v>
      </c>
      <c r="F15" s="32">
        <v>19</v>
      </c>
      <c r="G15" s="32">
        <v>19</v>
      </c>
      <c r="H15" s="34">
        <v>307.8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2" t="s">
        <v>72</v>
      </c>
      <c r="C16" s="31" t="s">
        <v>53</v>
      </c>
      <c r="D16" s="32">
        <v>12</v>
      </c>
      <c r="E16" s="33">
        <v>12.28</v>
      </c>
      <c r="F16" s="32">
        <v>12</v>
      </c>
      <c r="G16" s="32">
        <v>12</v>
      </c>
      <c r="H16" s="34">
        <v>194.4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2" t="s">
        <v>73</v>
      </c>
      <c r="C17" s="31" t="s">
        <v>53</v>
      </c>
      <c r="D17" s="32">
        <v>8</v>
      </c>
      <c r="E17" s="33">
        <v>13.76</v>
      </c>
      <c r="F17" s="32">
        <v>8</v>
      </c>
      <c r="G17" s="32">
        <v>8</v>
      </c>
      <c r="H17" s="34">
        <v>129.6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2" t="s">
        <v>74</v>
      </c>
      <c r="C18" s="31" t="s">
        <v>53</v>
      </c>
      <c r="D18" s="32">
        <v>8</v>
      </c>
      <c r="E18" s="33">
        <v>11.27</v>
      </c>
      <c r="F18" s="32">
        <v>8</v>
      </c>
      <c r="G18" s="32">
        <v>8</v>
      </c>
      <c r="H18" s="34">
        <v>129.6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2" t="s">
        <v>75</v>
      </c>
      <c r="C19" s="31" t="s">
        <v>53</v>
      </c>
      <c r="D19" s="32">
        <v>8</v>
      </c>
      <c r="E19" s="33">
        <v>17.62</v>
      </c>
      <c r="F19" s="32">
        <v>8</v>
      </c>
      <c r="G19" s="32">
        <v>8</v>
      </c>
      <c r="H19" s="34">
        <v>129.6</v>
      </c>
      <c r="I19" s="35"/>
    </row>
    <row r="20" s="19" customFormat="1" ht="17" customHeight="1" spans="1:9 16382:16384">
      <c r="A20" s="30">
        <v>17</v>
      </c>
      <c r="B20" s="32" t="s">
        <v>76</v>
      </c>
      <c r="C20" s="31" t="s">
        <v>53</v>
      </c>
      <c r="D20" s="32">
        <v>14</v>
      </c>
      <c r="E20" s="33">
        <v>12.05</v>
      </c>
      <c r="F20" s="32">
        <v>14</v>
      </c>
      <c r="G20" s="30">
        <v>12.05</v>
      </c>
      <c r="H20" s="34">
        <v>195.21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2" t="s">
        <v>77</v>
      </c>
      <c r="C21" s="31" t="s">
        <v>53</v>
      </c>
      <c r="D21" s="32">
        <v>2.5</v>
      </c>
      <c r="E21" s="33">
        <v>17.98</v>
      </c>
      <c r="F21" s="32">
        <v>2.5</v>
      </c>
      <c r="G21" s="32">
        <v>2.5</v>
      </c>
      <c r="H21" s="34">
        <v>40.5</v>
      </c>
      <c r="I21" s="35"/>
    </row>
    <row r="22" s="19" customFormat="1" ht="17" customHeight="1" spans="1:9 16382:16384">
      <c r="A22" s="30">
        <v>19</v>
      </c>
      <c r="B22" s="32" t="s">
        <v>78</v>
      </c>
      <c r="C22" s="31" t="s">
        <v>53</v>
      </c>
      <c r="D22" s="32">
        <v>11.5</v>
      </c>
      <c r="E22" s="33">
        <v>12.56</v>
      </c>
      <c r="F22" s="32">
        <v>11.5</v>
      </c>
      <c r="G22" s="32">
        <v>11.5</v>
      </c>
      <c r="H22" s="34">
        <v>186.3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2" t="s">
        <v>79</v>
      </c>
      <c r="C23" s="31" t="s">
        <v>53</v>
      </c>
      <c r="D23" s="32">
        <v>5</v>
      </c>
      <c r="E23" s="33">
        <v>15.28</v>
      </c>
      <c r="F23" s="32">
        <v>5</v>
      </c>
      <c r="G23" s="32">
        <v>5</v>
      </c>
      <c r="H23" s="34">
        <v>81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2" t="s">
        <v>80</v>
      </c>
      <c r="C24" s="31" t="s">
        <v>53</v>
      </c>
      <c r="D24" s="32">
        <v>16</v>
      </c>
      <c r="E24" s="33">
        <v>20.62</v>
      </c>
      <c r="F24" s="32">
        <v>16</v>
      </c>
      <c r="G24" s="32">
        <v>16</v>
      </c>
      <c r="H24" s="34">
        <v>259.2</v>
      </c>
      <c r="I24" s="35"/>
    </row>
    <row r="25" s="19" customFormat="1" ht="17" customHeight="1" spans="1:9 16382:16384">
      <c r="A25" s="30">
        <v>22</v>
      </c>
      <c r="B25" s="32" t="s">
        <v>81</v>
      </c>
      <c r="C25" s="31" t="s">
        <v>53</v>
      </c>
      <c r="D25" s="32">
        <v>6.5</v>
      </c>
      <c r="E25" s="33">
        <v>6.85</v>
      </c>
      <c r="F25" s="32">
        <v>6.5</v>
      </c>
      <c r="G25" s="32">
        <v>6.5</v>
      </c>
      <c r="H25" s="34">
        <v>105.3</v>
      </c>
      <c r="I25" s="35"/>
    </row>
    <row r="26" s="19" customFormat="1" ht="17" customHeight="1" spans="1:9 16382:16384">
      <c r="A26" s="30">
        <v>23</v>
      </c>
      <c r="B26" s="32" t="s">
        <v>82</v>
      </c>
      <c r="C26" s="31" t="s">
        <v>53</v>
      </c>
      <c r="D26" s="32">
        <v>14.8</v>
      </c>
      <c r="E26" s="33">
        <v>13.36</v>
      </c>
      <c r="F26" s="32">
        <v>14.8</v>
      </c>
      <c r="G26" s="30">
        <f>F26-1.5</f>
        <v>13.3</v>
      </c>
      <c r="H26" s="34">
        <v>215.46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2" t="s">
        <v>83</v>
      </c>
      <c r="C27" s="31" t="s">
        <v>53</v>
      </c>
      <c r="D27" s="32">
        <v>5</v>
      </c>
      <c r="E27" s="33">
        <v>6.16</v>
      </c>
      <c r="F27" s="32">
        <v>5</v>
      </c>
      <c r="G27" s="32">
        <v>5</v>
      </c>
      <c r="H27" s="34">
        <v>81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2" t="s">
        <v>84</v>
      </c>
      <c r="C28" s="31" t="s">
        <v>53</v>
      </c>
      <c r="D28" s="32">
        <v>12</v>
      </c>
      <c r="E28" s="33">
        <v>15.47</v>
      </c>
      <c r="F28" s="32">
        <v>12</v>
      </c>
      <c r="G28" s="32">
        <v>12</v>
      </c>
      <c r="H28" s="34">
        <v>194.4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2" t="s">
        <v>85</v>
      </c>
      <c r="C29" s="31" t="s">
        <v>53</v>
      </c>
      <c r="D29" s="32">
        <v>20</v>
      </c>
      <c r="E29" s="33">
        <v>9.03</v>
      </c>
      <c r="F29" s="32">
        <v>20</v>
      </c>
      <c r="G29" s="30">
        <v>9.03</v>
      </c>
      <c r="H29" s="34">
        <v>146.286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2" t="s">
        <v>86</v>
      </c>
      <c r="C30" s="31" t="s">
        <v>53</v>
      </c>
      <c r="D30" s="32">
        <v>2.9</v>
      </c>
      <c r="E30" s="33">
        <v>18.48</v>
      </c>
      <c r="F30" s="32">
        <v>2.9</v>
      </c>
      <c r="G30" s="30">
        <v>2.9</v>
      </c>
      <c r="H30" s="34">
        <v>46.98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32" t="s">
        <v>87</v>
      </c>
      <c r="C31" s="31" t="s">
        <v>53</v>
      </c>
      <c r="D31" s="32">
        <v>12.8</v>
      </c>
      <c r="E31" s="33">
        <v>19.46</v>
      </c>
      <c r="F31" s="32">
        <v>12.8</v>
      </c>
      <c r="G31" s="32">
        <v>12.8</v>
      </c>
      <c r="H31" s="34">
        <v>207.36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32" t="s">
        <v>88</v>
      </c>
      <c r="C32" s="31" t="s">
        <v>53</v>
      </c>
      <c r="D32" s="32">
        <v>5.5</v>
      </c>
      <c r="E32" s="33">
        <v>5.85</v>
      </c>
      <c r="F32" s="32">
        <v>5.5</v>
      </c>
      <c r="G32" s="32">
        <v>5.5</v>
      </c>
      <c r="H32" s="34">
        <v>89.1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32" t="s">
        <v>89</v>
      </c>
      <c r="C33" s="31" t="s">
        <v>53</v>
      </c>
      <c r="D33" s="32">
        <v>3</v>
      </c>
      <c r="E33" s="33">
        <v>7.8</v>
      </c>
      <c r="F33" s="32">
        <v>3</v>
      </c>
      <c r="G33" s="32">
        <v>3</v>
      </c>
      <c r="H33" s="34">
        <v>48.6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31" t="s">
        <v>90</v>
      </c>
      <c r="C34" s="31" t="s">
        <v>53</v>
      </c>
      <c r="D34" s="32">
        <v>46</v>
      </c>
      <c r="E34" s="33">
        <v>15.27</v>
      </c>
      <c r="F34" s="32">
        <v>46</v>
      </c>
      <c r="G34" s="33">
        <v>15.27</v>
      </c>
      <c r="H34" s="34">
        <v>247.374</v>
      </c>
      <c r="I34" s="35"/>
    </row>
    <row r="35" s="19" customFormat="1" ht="17" customHeight="1" spans="1:9 16382:16384">
      <c r="A35" s="30">
        <v>32</v>
      </c>
      <c r="B35" s="31" t="s">
        <v>91</v>
      </c>
      <c r="C35" s="31" t="s">
        <v>53</v>
      </c>
      <c r="D35" s="32">
        <v>41</v>
      </c>
      <c r="E35" s="33">
        <v>7.8</v>
      </c>
      <c r="F35" s="32">
        <v>41</v>
      </c>
      <c r="G35" s="33">
        <v>7.8</v>
      </c>
      <c r="H35" s="34">
        <v>126.36</v>
      </c>
      <c r="I35" s="35"/>
    </row>
    <row r="36" s="19" customFormat="1" ht="17" customHeight="1" spans="1:9 16382:16384">
      <c r="A36" s="30">
        <v>33</v>
      </c>
      <c r="B36" s="31" t="s">
        <v>92</v>
      </c>
      <c r="C36" s="31" t="s">
        <v>53</v>
      </c>
      <c r="D36" s="32">
        <v>47</v>
      </c>
      <c r="E36" s="33">
        <v>9.75</v>
      </c>
      <c r="F36" s="32">
        <v>47</v>
      </c>
      <c r="G36" s="33">
        <v>9.75</v>
      </c>
      <c r="H36" s="34">
        <v>157.95</v>
      </c>
      <c r="I36" s="35"/>
    </row>
    <row r="37" s="19" customFormat="1" ht="17" customHeight="1" spans="1:9 16382:16384">
      <c r="A37" s="30">
        <v>34</v>
      </c>
      <c r="B37" s="31" t="s">
        <v>93</v>
      </c>
      <c r="C37" s="31" t="s">
        <v>53</v>
      </c>
      <c r="D37" s="32">
        <v>29</v>
      </c>
      <c r="E37" s="33">
        <v>7.8</v>
      </c>
      <c r="F37" s="32">
        <v>29</v>
      </c>
      <c r="G37" s="33">
        <v>7.8</v>
      </c>
      <c r="H37" s="34">
        <v>126.36</v>
      </c>
      <c r="I37" s="35"/>
    </row>
    <row r="38" s="19" customFormat="1" ht="17" customHeight="1" spans="1:9 16382:16384">
      <c r="A38" s="30">
        <v>35</v>
      </c>
      <c r="B38" s="31" t="s">
        <v>94</v>
      </c>
      <c r="C38" s="31" t="s">
        <v>53</v>
      </c>
      <c r="D38" s="32">
        <v>43</v>
      </c>
      <c r="E38" s="33">
        <v>5.85</v>
      </c>
      <c r="F38" s="32">
        <v>43</v>
      </c>
      <c r="G38" s="33">
        <v>5.85</v>
      </c>
      <c r="H38" s="34">
        <v>94.77</v>
      </c>
      <c r="I38" s="35"/>
    </row>
    <row r="39" s="19" customFormat="1" ht="17" customHeight="1" spans="1:9 16382:16384">
      <c r="A39" s="30">
        <v>36</v>
      </c>
      <c r="B39" s="31" t="s">
        <v>95</v>
      </c>
      <c r="C39" s="31" t="s">
        <v>53</v>
      </c>
      <c r="D39" s="32">
        <v>37</v>
      </c>
      <c r="E39" s="33">
        <v>5.85</v>
      </c>
      <c r="F39" s="32">
        <v>37</v>
      </c>
      <c r="G39" s="33">
        <v>5.85</v>
      </c>
      <c r="H39" s="34">
        <v>94.77</v>
      </c>
      <c r="I39" s="35"/>
    </row>
    <row r="40" s="19" customFormat="1" ht="17" customHeight="1" spans="1:9 16382:16384">
      <c r="A40" s="30">
        <v>37</v>
      </c>
      <c r="B40" s="31" t="s">
        <v>96</v>
      </c>
      <c r="C40" s="31" t="s">
        <v>53</v>
      </c>
      <c r="D40" s="32">
        <v>48</v>
      </c>
      <c r="E40" s="33">
        <v>7.8</v>
      </c>
      <c r="F40" s="32">
        <v>48</v>
      </c>
      <c r="G40" s="33">
        <v>7.8</v>
      </c>
      <c r="H40" s="34">
        <v>126.36</v>
      </c>
      <c r="I40" s="35"/>
    </row>
    <row r="41" s="19" customFormat="1" ht="17" customHeight="1" spans="1:9 16382:16384">
      <c r="A41" s="30">
        <v>38</v>
      </c>
      <c r="B41" s="31" t="s">
        <v>97</v>
      </c>
      <c r="C41" s="31" t="s">
        <v>53</v>
      </c>
      <c r="D41" s="32">
        <v>32</v>
      </c>
      <c r="E41" s="33">
        <v>7.8</v>
      </c>
      <c r="F41" s="32">
        <v>32</v>
      </c>
      <c r="G41" s="33">
        <v>7.8</v>
      </c>
      <c r="H41" s="34">
        <v>126.36</v>
      </c>
      <c r="I41" s="35"/>
    </row>
    <row r="42" s="19" customFormat="1" ht="17" customHeight="1" spans="1:9 16382:16384">
      <c r="A42" s="30">
        <v>39</v>
      </c>
      <c r="B42" s="31" t="s">
        <v>98</v>
      </c>
      <c r="C42" s="31" t="s">
        <v>53</v>
      </c>
      <c r="D42" s="32">
        <v>42</v>
      </c>
      <c r="E42" s="33">
        <v>13.65</v>
      </c>
      <c r="F42" s="32">
        <v>42</v>
      </c>
      <c r="G42" s="33">
        <v>13.65</v>
      </c>
      <c r="H42" s="34">
        <v>221.13</v>
      </c>
      <c r="I42" s="35"/>
    </row>
    <row r="43" s="19" customFormat="1" ht="17" customHeight="1" spans="1:9 16382:16384">
      <c r="A43" s="30">
        <v>40</v>
      </c>
      <c r="B43" s="31" t="s">
        <v>99</v>
      </c>
      <c r="C43" s="31" t="s">
        <v>53</v>
      </c>
      <c r="D43" s="32">
        <v>38</v>
      </c>
      <c r="E43" s="33">
        <v>5.7</v>
      </c>
      <c r="F43" s="32">
        <v>38</v>
      </c>
      <c r="G43" s="33">
        <v>5.7</v>
      </c>
      <c r="H43" s="34">
        <v>92.34</v>
      </c>
      <c r="I43" s="35"/>
    </row>
    <row r="44" s="19" customFormat="1" ht="17" customHeight="1" spans="1:9 16382:16384">
      <c r="A44" s="30">
        <v>41</v>
      </c>
      <c r="B44" s="31" t="s">
        <v>100</v>
      </c>
      <c r="C44" s="31" t="s">
        <v>53</v>
      </c>
      <c r="D44" s="32">
        <v>46</v>
      </c>
      <c r="E44" s="33">
        <v>7</v>
      </c>
      <c r="F44" s="32">
        <v>46</v>
      </c>
      <c r="G44" s="33">
        <v>7</v>
      </c>
      <c r="H44" s="34">
        <v>113.4</v>
      </c>
      <c r="I44" s="35"/>
    </row>
    <row r="45" s="19" customFormat="1" ht="17" customHeight="1" spans="1:9 16382:16384">
      <c r="A45" s="30">
        <v>42</v>
      </c>
      <c r="B45" s="31" t="s">
        <v>101</v>
      </c>
      <c r="C45" s="31" t="s">
        <v>53</v>
      </c>
      <c r="D45" s="32">
        <v>34</v>
      </c>
      <c r="E45" s="33">
        <v>11.7</v>
      </c>
      <c r="F45" s="32">
        <v>34</v>
      </c>
      <c r="G45" s="33">
        <v>11.7</v>
      </c>
      <c r="H45" s="34">
        <v>189.54</v>
      </c>
      <c r="I45" s="35"/>
    </row>
    <row r="46" s="19" customFormat="1" ht="17" customHeight="1" spans="1:9 16382:16384">
      <c r="A46" s="30">
        <v>43</v>
      </c>
      <c r="B46" s="31" t="s">
        <v>102</v>
      </c>
      <c r="C46" s="31" t="s">
        <v>53</v>
      </c>
      <c r="D46" s="32">
        <v>45</v>
      </c>
      <c r="E46" s="33">
        <v>4.8</v>
      </c>
      <c r="F46" s="32">
        <v>45</v>
      </c>
      <c r="G46" s="33">
        <v>4.8</v>
      </c>
      <c r="H46" s="34">
        <v>77.76</v>
      </c>
      <c r="I46" s="35"/>
    </row>
    <row r="47" s="19" customFormat="1" ht="17" customHeight="1" spans="1:9 16382:16384">
      <c r="A47" s="30">
        <v>44</v>
      </c>
      <c r="B47" s="31" t="s">
        <v>103</v>
      </c>
      <c r="C47" s="31" t="s">
        <v>53</v>
      </c>
      <c r="D47" s="32">
        <v>35</v>
      </c>
      <c r="E47" s="33">
        <v>11.7</v>
      </c>
      <c r="F47" s="32">
        <v>35</v>
      </c>
      <c r="G47" s="33">
        <v>11.7</v>
      </c>
      <c r="H47" s="34">
        <v>189.54</v>
      </c>
      <c r="I47" s="35"/>
    </row>
    <row r="48" s="19" customFormat="1" ht="17" customHeight="1" spans="1:9 16382:16384">
      <c r="A48" s="30">
        <v>45</v>
      </c>
      <c r="B48" s="31" t="s">
        <v>104</v>
      </c>
      <c r="C48" s="31" t="s">
        <v>53</v>
      </c>
      <c r="D48" s="32">
        <v>23</v>
      </c>
      <c r="E48" s="33">
        <v>3.9</v>
      </c>
      <c r="F48" s="32">
        <v>23</v>
      </c>
      <c r="G48" s="33">
        <v>3.9</v>
      </c>
      <c r="H48" s="34">
        <v>63.18</v>
      </c>
      <c r="I48" s="35"/>
    </row>
    <row r="49" s="19" customFormat="1" ht="17" customHeight="1" spans="1:9 16382:16384">
      <c r="A49" s="30">
        <v>46</v>
      </c>
      <c r="B49" s="31" t="s">
        <v>105</v>
      </c>
      <c r="C49" s="31" t="s">
        <v>53</v>
      </c>
      <c r="D49" s="32">
        <v>47</v>
      </c>
      <c r="E49" s="33">
        <v>4.07</v>
      </c>
      <c r="F49" s="32">
        <v>47</v>
      </c>
      <c r="G49" s="33">
        <v>4.07</v>
      </c>
      <c r="H49" s="34">
        <v>65.934</v>
      </c>
      <c r="I49" s="35"/>
    </row>
    <row r="50" s="19" customFormat="1" ht="17" customHeight="1" spans="1:9 16382:16384">
      <c r="A50" s="30">
        <v>47</v>
      </c>
      <c r="B50" s="31" t="s">
        <v>106</v>
      </c>
      <c r="C50" s="31" t="s">
        <v>53</v>
      </c>
      <c r="D50" s="32">
        <v>39</v>
      </c>
      <c r="E50" s="33">
        <v>9.75</v>
      </c>
      <c r="F50" s="32">
        <v>39</v>
      </c>
      <c r="G50" s="33">
        <v>9.75</v>
      </c>
      <c r="H50" s="34">
        <v>157.95</v>
      </c>
      <c r="I50" s="35"/>
    </row>
    <row r="51" s="19" customFormat="1" ht="17" customHeight="1" spans="1:9 16382:16384">
      <c r="A51" s="30">
        <v>48</v>
      </c>
      <c r="B51" s="31" t="s">
        <v>107</v>
      </c>
      <c r="C51" s="31" t="s">
        <v>53</v>
      </c>
      <c r="D51" s="32">
        <v>48</v>
      </c>
      <c r="E51" s="33">
        <v>5.85</v>
      </c>
      <c r="F51" s="32">
        <v>48</v>
      </c>
      <c r="G51" s="33">
        <v>5.85</v>
      </c>
      <c r="H51" s="34">
        <v>94.77</v>
      </c>
      <c r="I51" s="35"/>
    </row>
    <row r="52" s="19" customFormat="1" ht="17" customHeight="1" spans="1:9 16382:16384">
      <c r="A52" s="30">
        <v>49</v>
      </c>
      <c r="B52" s="31" t="s">
        <v>108</v>
      </c>
      <c r="C52" s="31" t="s">
        <v>53</v>
      </c>
      <c r="D52" s="32">
        <v>35</v>
      </c>
      <c r="E52" s="33">
        <v>10.72</v>
      </c>
      <c r="F52" s="32">
        <v>35</v>
      </c>
      <c r="G52" s="33">
        <v>10.72</v>
      </c>
      <c r="H52" s="34">
        <v>173.664</v>
      </c>
      <c r="I52" s="35"/>
    </row>
    <row r="53" s="19" customFormat="1" ht="17" customHeight="1" spans="1:9 16382:16384">
      <c r="A53" s="30">
        <v>50</v>
      </c>
      <c r="B53" s="31" t="s">
        <v>109</v>
      </c>
      <c r="C53" s="31" t="s">
        <v>53</v>
      </c>
      <c r="D53" s="32">
        <v>33</v>
      </c>
      <c r="E53" s="33">
        <v>5.7</v>
      </c>
      <c r="F53" s="32">
        <v>33</v>
      </c>
      <c r="G53" s="33">
        <v>5.7</v>
      </c>
      <c r="H53" s="34">
        <v>92.34</v>
      </c>
      <c r="I53" s="35"/>
    </row>
    <row r="54" s="19" customFormat="1" ht="17" customHeight="1" spans="1:9 16382:16384">
      <c r="A54" s="30">
        <v>51</v>
      </c>
      <c r="B54" s="31" t="s">
        <v>110</v>
      </c>
      <c r="C54" s="31" t="s">
        <v>53</v>
      </c>
      <c r="D54" s="32">
        <v>28</v>
      </c>
      <c r="E54" s="33">
        <v>4.07</v>
      </c>
      <c r="F54" s="32">
        <v>28</v>
      </c>
      <c r="G54" s="33">
        <v>4.07</v>
      </c>
      <c r="H54" s="34">
        <v>65.934</v>
      </c>
      <c r="I54" s="35"/>
    </row>
    <row r="55" s="19" customFormat="1" ht="17" customHeight="1" spans="1:9 16382:16384">
      <c r="A55" s="30">
        <v>52</v>
      </c>
      <c r="B55" s="31" t="s">
        <v>111</v>
      </c>
      <c r="C55" s="31" t="s">
        <v>53</v>
      </c>
      <c r="D55" s="32">
        <v>38</v>
      </c>
      <c r="E55" s="33">
        <v>9.5</v>
      </c>
      <c r="F55" s="32">
        <v>38</v>
      </c>
      <c r="G55" s="33">
        <v>9.5</v>
      </c>
      <c r="H55" s="34">
        <v>153.9</v>
      </c>
      <c r="I55" s="35"/>
      <c r="XFB55" s="2"/>
      <c r="XFC55" s="2"/>
      <c r="XFD55" s="2"/>
    </row>
    <row r="56" s="19" customFormat="1" ht="17" customHeight="1" spans="1:9 16382:16384">
      <c r="A56" s="30">
        <v>53</v>
      </c>
      <c r="B56" s="31" t="s">
        <v>112</v>
      </c>
      <c r="C56" s="31" t="s">
        <v>53</v>
      </c>
      <c r="D56" s="32">
        <v>32</v>
      </c>
      <c r="E56" s="33">
        <v>3.8</v>
      </c>
      <c r="F56" s="32">
        <v>32</v>
      </c>
      <c r="G56" s="33">
        <v>3.8</v>
      </c>
      <c r="H56" s="34">
        <v>61.56</v>
      </c>
      <c r="I56" s="35"/>
      <c r="XFB56" s="2"/>
      <c r="XFC56" s="2"/>
      <c r="XFD56" s="2"/>
    </row>
    <row r="57" s="19" customFormat="1" ht="17" customHeight="1" spans="1:9 16382:16384">
      <c r="A57" s="30">
        <v>54</v>
      </c>
      <c r="B57" s="31" t="s">
        <v>113</v>
      </c>
      <c r="C57" s="31" t="s">
        <v>53</v>
      </c>
      <c r="D57" s="32">
        <v>48.4</v>
      </c>
      <c r="E57" s="33">
        <v>3.8</v>
      </c>
      <c r="F57" s="32">
        <v>48.4</v>
      </c>
      <c r="G57" s="33">
        <v>3.8</v>
      </c>
      <c r="H57" s="34">
        <v>61.56</v>
      </c>
      <c r="I57" s="35"/>
      <c r="XFB57" s="2"/>
      <c r="XFC57" s="2"/>
      <c r="XFD57" s="2"/>
    </row>
    <row r="58" s="19" customFormat="1" ht="17" customHeight="1" spans="1:9 16382:16384">
      <c r="A58" s="30">
        <v>55</v>
      </c>
      <c r="B58" s="31" t="s">
        <v>114</v>
      </c>
      <c r="C58" s="31" t="s">
        <v>53</v>
      </c>
      <c r="D58" s="32">
        <v>48</v>
      </c>
      <c r="E58" s="33">
        <v>7.6</v>
      </c>
      <c r="F58" s="32">
        <v>48</v>
      </c>
      <c r="G58" s="33">
        <v>7.6</v>
      </c>
      <c r="H58" s="34">
        <v>123.12</v>
      </c>
      <c r="I58" s="35"/>
      <c r="XFB58" s="2"/>
      <c r="XFC58" s="2"/>
      <c r="XFD58" s="2"/>
    </row>
    <row r="59" s="19" customFormat="1" ht="17" customHeight="1" spans="1:9 16382:16384">
      <c r="A59" s="16" t="s">
        <v>55</v>
      </c>
      <c r="B59" s="17"/>
      <c r="C59" s="18"/>
      <c r="D59" s="30">
        <f>SUM(D4:D58)</f>
        <v>1252.1</v>
      </c>
      <c r="E59" s="30">
        <f>SUBTOTAL(9,E4:E58)</f>
        <v>595.37</v>
      </c>
      <c r="F59" s="30">
        <f>SUBTOTAL(9,F4:F58)</f>
        <v>1252.1</v>
      </c>
      <c r="G59" s="30">
        <f>SUM(G4:G58)</f>
        <v>446.48</v>
      </c>
      <c r="H59" s="34">
        <f>SUM(H4:H58)</f>
        <v>7232.976</v>
      </c>
      <c r="I59" s="35"/>
      <c r="XFB59" s="2"/>
      <c r="XFC59" s="2"/>
      <c r="XFD59" s="2"/>
    </row>
  </sheetData>
  <mergeCells count="3">
    <mergeCell ref="A1:I1"/>
    <mergeCell ref="A2:I2"/>
    <mergeCell ref="A59:C59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opLeftCell="A42" workbookViewId="0">
      <selection activeCell="I72" sqref="I72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115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116</v>
      </c>
      <c r="C4" s="30" t="s">
        <v>117</v>
      </c>
      <c r="D4" s="30">
        <v>15</v>
      </c>
      <c r="E4" s="39">
        <v>10.62</v>
      </c>
      <c r="F4" s="30">
        <v>15</v>
      </c>
      <c r="G4" s="39">
        <v>10.62</v>
      </c>
      <c r="H4" s="34" cm="1">
        <f t="array" ref="H4:H74">G4:G74*16.2</f>
        <v>172.044</v>
      </c>
      <c r="I4" s="35"/>
    </row>
    <row r="5" s="19" customFormat="1" ht="17" customHeight="1" spans="1:9 16382:16384">
      <c r="A5" s="30">
        <v>2</v>
      </c>
      <c r="B5" s="31" t="s">
        <v>118</v>
      </c>
      <c r="C5" s="30" t="s">
        <v>117</v>
      </c>
      <c r="D5" s="30">
        <v>12</v>
      </c>
      <c r="E5" s="39">
        <v>12.53</v>
      </c>
      <c r="F5" s="30">
        <v>12</v>
      </c>
      <c r="G5" s="30">
        <v>12</v>
      </c>
      <c r="H5" s="34">
        <v>194.4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119</v>
      </c>
      <c r="C6" s="30" t="s">
        <v>117</v>
      </c>
      <c r="D6" s="30">
        <v>15</v>
      </c>
      <c r="E6" s="39">
        <v>13.6</v>
      </c>
      <c r="F6" s="30">
        <v>15</v>
      </c>
      <c r="G6" s="39">
        <v>13.6</v>
      </c>
      <c r="H6" s="34">
        <v>220.32</v>
      </c>
      <c r="I6" s="35"/>
    </row>
    <row r="7" s="19" customFormat="1" ht="17" customHeight="1" spans="1:9 16382:16384">
      <c r="A7" s="30">
        <v>4</v>
      </c>
      <c r="B7" s="31" t="s">
        <v>120</v>
      </c>
      <c r="C7" s="30" t="s">
        <v>117</v>
      </c>
      <c r="D7" s="30">
        <v>15</v>
      </c>
      <c r="E7" s="39">
        <v>10.35</v>
      </c>
      <c r="F7" s="30">
        <v>15</v>
      </c>
      <c r="G7" s="39">
        <v>2.18</v>
      </c>
      <c r="H7" s="34">
        <v>35.316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121</v>
      </c>
      <c r="C8" s="30" t="s">
        <v>117</v>
      </c>
      <c r="D8" s="30">
        <v>12.6</v>
      </c>
      <c r="E8" s="39">
        <v>10.68</v>
      </c>
      <c r="F8" s="30">
        <v>12.6</v>
      </c>
      <c r="G8" s="39">
        <v>10.34</v>
      </c>
      <c r="H8" s="34">
        <v>167.508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122</v>
      </c>
      <c r="C9" s="30" t="s">
        <v>117</v>
      </c>
      <c r="D9" s="30">
        <v>14.9</v>
      </c>
      <c r="E9" s="39">
        <v>10.86</v>
      </c>
      <c r="F9" s="30">
        <v>14.9</v>
      </c>
      <c r="G9" s="39">
        <v>10.49</v>
      </c>
      <c r="H9" s="34">
        <v>169.938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123</v>
      </c>
      <c r="C10" s="30" t="s">
        <v>117</v>
      </c>
      <c r="D10" s="30">
        <v>5.8</v>
      </c>
      <c r="E10" s="39">
        <v>4.79</v>
      </c>
      <c r="F10" s="30">
        <v>5.8</v>
      </c>
      <c r="G10" s="39">
        <v>4.62</v>
      </c>
      <c r="H10" s="34">
        <v>74.844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1" t="s">
        <v>124</v>
      </c>
      <c r="C11" s="30" t="s">
        <v>117</v>
      </c>
      <c r="D11" s="30">
        <v>8.93</v>
      </c>
      <c r="E11" s="39">
        <v>7.07</v>
      </c>
      <c r="F11" s="30">
        <v>8.93</v>
      </c>
      <c r="G11" s="39">
        <v>6.82</v>
      </c>
      <c r="H11" s="34">
        <v>110.484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125</v>
      </c>
      <c r="C12" s="30" t="s">
        <v>117</v>
      </c>
      <c r="D12" s="30">
        <v>12.7</v>
      </c>
      <c r="E12" s="39">
        <v>8.73</v>
      </c>
      <c r="F12" s="30">
        <v>12.7</v>
      </c>
      <c r="G12" s="39">
        <v>8.62</v>
      </c>
      <c r="H12" s="34">
        <v>139.644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126</v>
      </c>
      <c r="C13" s="30" t="s">
        <v>117</v>
      </c>
      <c r="D13" s="30">
        <v>21.3</v>
      </c>
      <c r="E13" s="39">
        <v>7.6</v>
      </c>
      <c r="F13" s="30">
        <v>21.3</v>
      </c>
      <c r="G13" s="39">
        <v>7.6</v>
      </c>
      <c r="H13" s="34">
        <v>123.12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127</v>
      </c>
      <c r="C14" s="30" t="s">
        <v>117</v>
      </c>
      <c r="D14" s="30">
        <v>32.4</v>
      </c>
      <c r="E14" s="39">
        <v>9.77</v>
      </c>
      <c r="F14" s="30">
        <v>32.4</v>
      </c>
      <c r="G14" s="39">
        <v>9.77</v>
      </c>
      <c r="H14" s="34">
        <v>158.274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128</v>
      </c>
      <c r="C15" s="30" t="s">
        <v>117</v>
      </c>
      <c r="D15" s="30">
        <v>19.9</v>
      </c>
      <c r="E15" s="39">
        <v>6.7</v>
      </c>
      <c r="F15" s="30">
        <v>19.9</v>
      </c>
      <c r="G15" s="39">
        <v>6.7</v>
      </c>
      <c r="H15" s="34">
        <v>108.54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129</v>
      </c>
      <c r="C16" s="30" t="s">
        <v>117</v>
      </c>
      <c r="D16" s="30">
        <v>21.4</v>
      </c>
      <c r="E16" s="39">
        <v>12.1</v>
      </c>
      <c r="F16" s="30">
        <v>21.4</v>
      </c>
      <c r="G16" s="39">
        <v>12.1</v>
      </c>
      <c r="H16" s="34">
        <v>196.02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130</v>
      </c>
      <c r="C17" s="30" t="s">
        <v>117</v>
      </c>
      <c r="D17" s="30">
        <v>19.3</v>
      </c>
      <c r="E17" s="39">
        <v>3.77</v>
      </c>
      <c r="F17" s="30">
        <v>19.3</v>
      </c>
      <c r="G17" s="39">
        <v>3.77</v>
      </c>
      <c r="H17" s="34">
        <v>61.074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131</v>
      </c>
      <c r="C18" s="30" t="s">
        <v>117</v>
      </c>
      <c r="D18" s="30">
        <v>30</v>
      </c>
      <c r="E18" s="39">
        <v>12.05</v>
      </c>
      <c r="F18" s="30">
        <v>30</v>
      </c>
      <c r="G18" s="39">
        <v>12.05</v>
      </c>
      <c r="H18" s="34">
        <v>195.21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132</v>
      </c>
      <c r="C19" s="30" t="s">
        <v>117</v>
      </c>
      <c r="D19" s="30">
        <v>20</v>
      </c>
      <c r="E19" s="39">
        <v>15.7</v>
      </c>
      <c r="F19" s="30">
        <v>20</v>
      </c>
      <c r="G19" s="39">
        <v>15.7</v>
      </c>
      <c r="H19" s="34">
        <v>254.34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133</v>
      </c>
      <c r="C20" s="30" t="s">
        <v>117</v>
      </c>
      <c r="D20" s="30">
        <v>15</v>
      </c>
      <c r="E20" s="39">
        <v>7.78</v>
      </c>
      <c r="F20" s="30">
        <v>15</v>
      </c>
      <c r="G20" s="39">
        <v>7.78</v>
      </c>
      <c r="H20" s="34">
        <v>126.036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134</v>
      </c>
      <c r="C21" s="30" t="s">
        <v>117</v>
      </c>
      <c r="D21" s="30">
        <v>48</v>
      </c>
      <c r="E21" s="39">
        <v>13.94</v>
      </c>
      <c r="F21" s="30">
        <v>48</v>
      </c>
      <c r="G21" s="39">
        <v>13.94</v>
      </c>
      <c r="H21" s="34">
        <v>225.828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135</v>
      </c>
      <c r="C22" s="30" t="s">
        <v>117</v>
      </c>
      <c r="D22" s="30">
        <v>18</v>
      </c>
      <c r="E22" s="39">
        <v>12</v>
      </c>
      <c r="F22" s="30">
        <v>18</v>
      </c>
      <c r="G22" s="39">
        <v>12</v>
      </c>
      <c r="H22" s="34">
        <v>194.4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136</v>
      </c>
      <c r="C23" s="30" t="s">
        <v>117</v>
      </c>
      <c r="D23" s="30">
        <v>25</v>
      </c>
      <c r="E23" s="39">
        <v>13.79</v>
      </c>
      <c r="F23" s="30">
        <v>25</v>
      </c>
      <c r="G23" s="39">
        <v>13.79</v>
      </c>
      <c r="H23" s="34">
        <v>223.398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137</v>
      </c>
      <c r="C24" s="30" t="s">
        <v>117</v>
      </c>
      <c r="D24" s="30">
        <v>15</v>
      </c>
      <c r="E24" s="39">
        <v>3.5</v>
      </c>
      <c r="F24" s="30">
        <v>15</v>
      </c>
      <c r="G24" s="39">
        <v>3.5</v>
      </c>
      <c r="H24" s="34">
        <v>56.7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138</v>
      </c>
      <c r="C25" s="30" t="s">
        <v>117</v>
      </c>
      <c r="D25" s="30">
        <v>30</v>
      </c>
      <c r="E25" s="39">
        <v>13.49</v>
      </c>
      <c r="F25" s="30">
        <v>30</v>
      </c>
      <c r="G25" s="39">
        <v>13.49</v>
      </c>
      <c r="H25" s="34">
        <v>218.538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31" t="s">
        <v>139</v>
      </c>
      <c r="C26" s="30" t="s">
        <v>117</v>
      </c>
      <c r="D26" s="30">
        <v>46</v>
      </c>
      <c r="E26" s="39">
        <v>10.25</v>
      </c>
      <c r="F26" s="30">
        <v>46</v>
      </c>
      <c r="G26" s="39">
        <v>10.25</v>
      </c>
      <c r="H26" s="34">
        <v>166.05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1" t="s">
        <v>140</v>
      </c>
      <c r="C27" s="30" t="s">
        <v>117</v>
      </c>
      <c r="D27" s="30">
        <v>20</v>
      </c>
      <c r="E27" s="39">
        <v>5.16</v>
      </c>
      <c r="F27" s="30">
        <v>20</v>
      </c>
      <c r="G27" s="39">
        <v>5.16</v>
      </c>
      <c r="H27" s="34">
        <v>83.592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1" t="s">
        <v>141</v>
      </c>
      <c r="C28" s="30" t="s">
        <v>117</v>
      </c>
      <c r="D28" s="30">
        <v>30</v>
      </c>
      <c r="E28" s="39">
        <v>2.51</v>
      </c>
      <c r="F28" s="30">
        <v>30</v>
      </c>
      <c r="G28" s="39">
        <v>2.51</v>
      </c>
      <c r="H28" s="34">
        <v>40.662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1" t="s">
        <v>142</v>
      </c>
      <c r="C29" s="30" t="s">
        <v>117</v>
      </c>
      <c r="D29" s="30">
        <v>30</v>
      </c>
      <c r="E29" s="39">
        <v>9.16</v>
      </c>
      <c r="F29" s="30">
        <v>30</v>
      </c>
      <c r="G29" s="39">
        <v>9.16</v>
      </c>
      <c r="H29" s="34">
        <v>148.392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1" t="s">
        <v>143</v>
      </c>
      <c r="C30" s="30" t="s">
        <v>117</v>
      </c>
      <c r="D30" s="30">
        <v>20</v>
      </c>
      <c r="E30" s="39">
        <v>5.55</v>
      </c>
      <c r="F30" s="30">
        <v>20</v>
      </c>
      <c r="G30" s="39">
        <v>5.55</v>
      </c>
      <c r="H30" s="34">
        <v>89.91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31" t="s">
        <v>144</v>
      </c>
      <c r="C31" s="30" t="s">
        <v>117</v>
      </c>
      <c r="D31" s="30">
        <v>20</v>
      </c>
      <c r="E31" s="39">
        <v>14.81</v>
      </c>
      <c r="F31" s="30">
        <v>20</v>
      </c>
      <c r="G31" s="39">
        <v>14.81</v>
      </c>
      <c r="H31" s="34">
        <v>239.922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31" t="s">
        <v>145</v>
      </c>
      <c r="C32" s="30" t="s">
        <v>117</v>
      </c>
      <c r="D32" s="30">
        <v>15</v>
      </c>
      <c r="E32" s="39">
        <v>9.93</v>
      </c>
      <c r="F32" s="30">
        <v>15</v>
      </c>
      <c r="G32" s="39">
        <v>9.93</v>
      </c>
      <c r="H32" s="34">
        <v>160.866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31" t="s">
        <v>146</v>
      </c>
      <c r="C33" s="30" t="s">
        <v>117</v>
      </c>
      <c r="D33" s="30">
        <v>20</v>
      </c>
      <c r="E33" s="39">
        <v>6</v>
      </c>
      <c r="F33" s="30">
        <v>20</v>
      </c>
      <c r="G33" s="39">
        <v>6</v>
      </c>
      <c r="H33" s="34">
        <v>97.2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31" t="s">
        <v>147</v>
      </c>
      <c r="C34" s="30" t="s">
        <v>117</v>
      </c>
      <c r="D34" s="30">
        <v>30</v>
      </c>
      <c r="E34" s="39">
        <v>3.05</v>
      </c>
      <c r="F34" s="30">
        <v>30</v>
      </c>
      <c r="G34" s="39">
        <v>3.05</v>
      </c>
      <c r="H34" s="34">
        <v>49.41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31" t="s">
        <v>148</v>
      </c>
      <c r="C35" s="30" t="s">
        <v>117</v>
      </c>
      <c r="D35" s="30">
        <v>30</v>
      </c>
      <c r="E35" s="39">
        <v>10.33</v>
      </c>
      <c r="F35" s="30">
        <v>30</v>
      </c>
      <c r="G35" s="39">
        <v>10.33</v>
      </c>
      <c r="H35" s="34">
        <v>167.346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31" t="s">
        <v>149</v>
      </c>
      <c r="C36" s="30" t="s">
        <v>117</v>
      </c>
      <c r="D36" s="30">
        <v>18</v>
      </c>
      <c r="E36" s="39">
        <v>6.42</v>
      </c>
      <c r="F36" s="30">
        <v>18</v>
      </c>
      <c r="G36" s="39">
        <v>6.42</v>
      </c>
      <c r="H36" s="34">
        <v>104.004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31" t="s">
        <v>150</v>
      </c>
      <c r="C37" s="30" t="s">
        <v>117</v>
      </c>
      <c r="D37" s="30">
        <v>10.5</v>
      </c>
      <c r="E37" s="39">
        <v>11.26</v>
      </c>
      <c r="F37" s="30">
        <v>10.5</v>
      </c>
      <c r="G37" s="30">
        <v>10.5</v>
      </c>
      <c r="H37" s="34">
        <v>170.1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31" t="s">
        <v>151</v>
      </c>
      <c r="C38" s="30" t="s">
        <v>117</v>
      </c>
      <c r="D38" s="30">
        <v>28.3</v>
      </c>
      <c r="E38" s="39">
        <v>10.9</v>
      </c>
      <c r="F38" s="30">
        <v>28.3</v>
      </c>
      <c r="G38" s="30">
        <v>10.9</v>
      </c>
      <c r="H38" s="34">
        <v>176.58</v>
      </c>
      <c r="I38" s="35"/>
    </row>
    <row r="39" s="19" customFormat="1" ht="17" customHeight="1" spans="1:9 16382:16384">
      <c r="A39" s="30">
        <v>36</v>
      </c>
      <c r="B39" s="31" t="s">
        <v>152</v>
      </c>
      <c r="C39" s="30" t="s">
        <v>117</v>
      </c>
      <c r="D39" s="30">
        <v>10</v>
      </c>
      <c r="E39" s="39">
        <v>16.34</v>
      </c>
      <c r="F39" s="30">
        <v>10</v>
      </c>
      <c r="G39" s="30">
        <v>10</v>
      </c>
      <c r="H39" s="34">
        <v>162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31" t="s">
        <v>153</v>
      </c>
      <c r="C40" s="30" t="s">
        <v>117</v>
      </c>
      <c r="D40" s="30">
        <v>13.5</v>
      </c>
      <c r="E40" s="39">
        <v>6.37</v>
      </c>
      <c r="F40" s="30">
        <v>13.5</v>
      </c>
      <c r="G40" s="39">
        <v>6.37</v>
      </c>
      <c r="H40" s="34">
        <v>103.194</v>
      </c>
      <c r="I40" s="35"/>
    </row>
    <row r="41" s="19" customFormat="1" ht="17" customHeight="1" spans="1:9 16382:16384">
      <c r="A41" s="30">
        <v>38</v>
      </c>
      <c r="B41" s="31" t="s">
        <v>154</v>
      </c>
      <c r="C41" s="30" t="s">
        <v>117</v>
      </c>
      <c r="D41" s="30">
        <v>12</v>
      </c>
      <c r="E41" s="39">
        <v>8.47</v>
      </c>
      <c r="F41" s="30">
        <v>12</v>
      </c>
      <c r="G41" s="39">
        <v>8.47</v>
      </c>
      <c r="H41" s="34">
        <v>137.214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31" t="s">
        <v>155</v>
      </c>
      <c r="C42" s="30" t="s">
        <v>117</v>
      </c>
      <c r="D42" s="30">
        <v>15</v>
      </c>
      <c r="E42" s="39">
        <v>12.67</v>
      </c>
      <c r="F42" s="30">
        <v>15</v>
      </c>
      <c r="G42" s="39">
        <v>12.67</v>
      </c>
      <c r="H42" s="34">
        <v>205.254</v>
      </c>
      <c r="I42" s="35"/>
      <c r="XFB42" s="2"/>
      <c r="XFC42" s="2"/>
      <c r="XFD42" s="2"/>
    </row>
    <row r="43" s="19" customFormat="1" ht="17" customHeight="1" spans="1:9 16382:16384">
      <c r="A43" s="30">
        <v>40</v>
      </c>
      <c r="B43" s="31" t="s">
        <v>156</v>
      </c>
      <c r="C43" s="30" t="s">
        <v>117</v>
      </c>
      <c r="D43" s="30">
        <v>10</v>
      </c>
      <c r="E43" s="39">
        <v>15.51</v>
      </c>
      <c r="F43" s="30">
        <v>10</v>
      </c>
      <c r="G43" s="30">
        <v>10</v>
      </c>
      <c r="H43" s="34">
        <v>162</v>
      </c>
      <c r="I43" s="35"/>
    </row>
    <row r="44" s="19" customFormat="1" ht="17" customHeight="1" spans="1:9 16382:16384">
      <c r="A44" s="30">
        <v>41</v>
      </c>
      <c r="B44" s="31" t="s">
        <v>157</v>
      </c>
      <c r="C44" s="30" t="s">
        <v>117</v>
      </c>
      <c r="D44" s="30">
        <v>11.2</v>
      </c>
      <c r="E44" s="39">
        <v>13.73</v>
      </c>
      <c r="F44" s="30">
        <v>11.2</v>
      </c>
      <c r="G44" s="30">
        <v>11.2</v>
      </c>
      <c r="H44" s="34">
        <v>181.44</v>
      </c>
      <c r="I44" s="35"/>
    </row>
    <row r="45" s="19" customFormat="1" ht="17" customHeight="1" spans="1:9 16382:16384">
      <c r="A45" s="30">
        <v>42</v>
      </c>
      <c r="B45" s="31" t="s">
        <v>158</v>
      </c>
      <c r="C45" s="30" t="s">
        <v>117</v>
      </c>
      <c r="D45" s="30">
        <v>18.7</v>
      </c>
      <c r="E45" s="39">
        <v>5.65</v>
      </c>
      <c r="F45" s="30">
        <v>18.7</v>
      </c>
      <c r="G45" s="30">
        <v>5.65</v>
      </c>
      <c r="H45" s="34">
        <v>91.53</v>
      </c>
      <c r="I45" s="35"/>
      <c r="XFB45" s="2"/>
      <c r="XFC45" s="2"/>
      <c r="XFD45" s="2"/>
    </row>
    <row r="46" s="19" customFormat="1" ht="17" customHeight="1" spans="1:9 16382:16384">
      <c r="A46" s="30">
        <v>43</v>
      </c>
      <c r="B46" s="31" t="s">
        <v>159</v>
      </c>
      <c r="C46" s="30" t="s">
        <v>117</v>
      </c>
      <c r="D46" s="30">
        <v>5</v>
      </c>
      <c r="E46" s="39">
        <v>15.77</v>
      </c>
      <c r="F46" s="30">
        <v>5</v>
      </c>
      <c r="G46" s="30">
        <v>5</v>
      </c>
      <c r="H46" s="34">
        <v>81</v>
      </c>
      <c r="I46" s="35"/>
      <c r="XFB46" s="2"/>
      <c r="XFC46" s="2"/>
      <c r="XFD46" s="2"/>
    </row>
    <row r="47" s="19" customFormat="1" ht="17" customHeight="1" spans="1:9 16382:16384">
      <c r="A47" s="30">
        <v>44</v>
      </c>
      <c r="B47" s="31" t="s">
        <v>160</v>
      </c>
      <c r="C47" s="30" t="s">
        <v>117</v>
      </c>
      <c r="D47" s="30">
        <v>8</v>
      </c>
      <c r="E47" s="39">
        <v>4.12</v>
      </c>
      <c r="F47" s="30">
        <v>8</v>
      </c>
      <c r="G47" s="30">
        <v>4.12</v>
      </c>
      <c r="H47" s="34">
        <v>66.744</v>
      </c>
      <c r="I47" s="35"/>
      <c r="XFB47" s="2"/>
      <c r="XFC47" s="2"/>
      <c r="XFD47" s="2"/>
    </row>
    <row r="48" s="19" customFormat="1" ht="17" customHeight="1" spans="1:9 16382:16384">
      <c r="A48" s="30">
        <v>45</v>
      </c>
      <c r="B48" s="31" t="s">
        <v>161</v>
      </c>
      <c r="C48" s="30" t="s">
        <v>117</v>
      </c>
      <c r="D48" s="30">
        <v>27.6</v>
      </c>
      <c r="E48" s="39">
        <v>14.47</v>
      </c>
      <c r="F48" s="30">
        <v>27.6</v>
      </c>
      <c r="G48" s="30">
        <v>14.47</v>
      </c>
      <c r="H48" s="34">
        <v>234.414</v>
      </c>
      <c r="I48" s="35"/>
      <c r="XFB48" s="2"/>
      <c r="XFC48" s="2"/>
      <c r="XFD48" s="2"/>
    </row>
    <row r="49" s="19" customFormat="1" ht="17" customHeight="1" spans="1:9 16382:16384">
      <c r="A49" s="30">
        <v>46</v>
      </c>
      <c r="B49" s="31" t="s">
        <v>162</v>
      </c>
      <c r="C49" s="30" t="s">
        <v>117</v>
      </c>
      <c r="D49" s="30">
        <v>10.3</v>
      </c>
      <c r="E49" s="39">
        <v>13.77</v>
      </c>
      <c r="F49" s="30">
        <v>10.3</v>
      </c>
      <c r="G49" s="30">
        <v>10.3</v>
      </c>
      <c r="H49" s="34">
        <v>166.86</v>
      </c>
      <c r="I49" s="35"/>
      <c r="XFB49" s="2"/>
      <c r="XFC49" s="2"/>
      <c r="XFD49" s="2"/>
    </row>
    <row r="50" s="19" customFormat="1" ht="17" customHeight="1" spans="1:9 16382:16384">
      <c r="A50" s="30">
        <v>47</v>
      </c>
      <c r="B50" s="31" t="s">
        <v>163</v>
      </c>
      <c r="C50" s="30" t="s">
        <v>117</v>
      </c>
      <c r="D50" s="30">
        <v>11.6</v>
      </c>
      <c r="E50" s="39">
        <v>14.33</v>
      </c>
      <c r="F50" s="30">
        <v>11.6</v>
      </c>
      <c r="G50" s="30">
        <v>11.6</v>
      </c>
      <c r="H50" s="34">
        <v>187.92</v>
      </c>
      <c r="I50" s="35"/>
      <c r="XFB50" s="2"/>
      <c r="XFC50" s="2"/>
      <c r="XFD50" s="2"/>
    </row>
    <row r="51" s="19" customFormat="1" ht="17" customHeight="1" spans="1:9 16382:16384">
      <c r="A51" s="30">
        <v>48</v>
      </c>
      <c r="B51" s="31" t="s">
        <v>164</v>
      </c>
      <c r="C51" s="30" t="s">
        <v>117</v>
      </c>
      <c r="D51" s="30">
        <v>7</v>
      </c>
      <c r="E51" s="39">
        <v>1</v>
      </c>
      <c r="F51" s="30">
        <v>7</v>
      </c>
      <c r="G51" s="30">
        <v>1</v>
      </c>
      <c r="H51" s="34">
        <v>16.2</v>
      </c>
      <c r="I51" s="35"/>
      <c r="XFB51" s="2"/>
      <c r="XFC51" s="2"/>
      <c r="XFD51" s="2"/>
    </row>
    <row r="52" s="19" customFormat="1" ht="17" customHeight="1" spans="1:9 16382:16384">
      <c r="A52" s="30">
        <v>49</v>
      </c>
      <c r="B52" s="30" t="s">
        <v>165</v>
      </c>
      <c r="C52" s="30" t="s">
        <v>117</v>
      </c>
      <c r="D52" s="30">
        <v>13</v>
      </c>
      <c r="E52" s="39">
        <v>10.9</v>
      </c>
      <c r="F52" s="30">
        <v>13</v>
      </c>
      <c r="G52" s="30">
        <v>10.9</v>
      </c>
      <c r="H52" s="34">
        <v>176.58</v>
      </c>
      <c r="I52" s="35"/>
      <c r="XFB52" s="2"/>
      <c r="XFC52" s="2"/>
      <c r="XFD52" s="2"/>
    </row>
    <row r="53" s="19" customFormat="1" ht="17" customHeight="1" spans="1:9 16382:16384">
      <c r="A53" s="30">
        <v>50</v>
      </c>
      <c r="B53" s="30" t="s">
        <v>166</v>
      </c>
      <c r="C53" s="30" t="s">
        <v>117</v>
      </c>
      <c r="D53" s="30">
        <v>11</v>
      </c>
      <c r="E53" s="39">
        <v>11.42</v>
      </c>
      <c r="F53" s="30">
        <v>11</v>
      </c>
      <c r="G53" s="63">
        <v>11</v>
      </c>
      <c r="H53" s="34">
        <v>178.2</v>
      </c>
      <c r="I53" s="35"/>
    </row>
    <row r="54" s="19" customFormat="1" ht="17" customHeight="1" spans="1:9 16382:16384">
      <c r="A54" s="30">
        <v>51</v>
      </c>
      <c r="B54" s="30" t="s">
        <v>167</v>
      </c>
      <c r="C54" s="30" t="s">
        <v>117</v>
      </c>
      <c r="D54" s="30">
        <v>10</v>
      </c>
      <c r="E54" s="39">
        <v>7.37</v>
      </c>
      <c r="F54" s="30">
        <v>10</v>
      </c>
      <c r="G54" s="30">
        <v>6.11</v>
      </c>
      <c r="H54" s="34">
        <v>98.982</v>
      </c>
      <c r="I54" s="35"/>
    </row>
    <row r="55" s="19" customFormat="1" ht="17" customHeight="1" spans="1:9 16382:16384">
      <c r="A55" s="30">
        <v>52</v>
      </c>
      <c r="B55" s="30" t="s">
        <v>168</v>
      </c>
      <c r="C55" s="30" t="s">
        <v>117</v>
      </c>
      <c r="D55" s="30">
        <v>17</v>
      </c>
      <c r="E55" s="39">
        <v>8.93</v>
      </c>
      <c r="F55" s="30">
        <v>17</v>
      </c>
      <c r="G55" s="30">
        <v>8.93</v>
      </c>
      <c r="H55" s="34">
        <v>144.666</v>
      </c>
      <c r="I55" s="35"/>
    </row>
    <row r="56" s="19" customFormat="1" ht="17" customHeight="1" spans="1:9 16382:16384">
      <c r="A56" s="30">
        <v>53</v>
      </c>
      <c r="B56" s="30" t="s">
        <v>169</v>
      </c>
      <c r="C56" s="30" t="s">
        <v>117</v>
      </c>
      <c r="D56" s="30">
        <v>11</v>
      </c>
      <c r="E56" s="39">
        <v>11.91</v>
      </c>
      <c r="F56" s="30">
        <v>11</v>
      </c>
      <c r="G56" s="30">
        <v>11</v>
      </c>
      <c r="H56" s="34">
        <v>178.2</v>
      </c>
      <c r="I56" s="35"/>
    </row>
    <row r="57" s="19" customFormat="1" ht="17" customHeight="1" spans="1:9 16382:16384">
      <c r="A57" s="30">
        <v>54</v>
      </c>
      <c r="B57" s="30" t="s">
        <v>170</v>
      </c>
      <c r="C57" s="30" t="s">
        <v>117</v>
      </c>
      <c r="D57" s="30">
        <v>12</v>
      </c>
      <c r="E57" s="39">
        <v>17.41</v>
      </c>
      <c r="F57" s="30">
        <v>12</v>
      </c>
      <c r="G57" s="30">
        <v>12</v>
      </c>
      <c r="H57" s="34">
        <v>194.4</v>
      </c>
      <c r="I57" s="35"/>
    </row>
    <row r="58" s="19" customFormat="1" ht="17" customHeight="1" spans="1:9 16382:16384">
      <c r="A58" s="30">
        <v>55</v>
      </c>
      <c r="B58" s="30" t="s">
        <v>171</v>
      </c>
      <c r="C58" s="30" t="s">
        <v>117</v>
      </c>
      <c r="D58" s="30">
        <v>11</v>
      </c>
      <c r="E58" s="39">
        <v>8.29</v>
      </c>
      <c r="F58" s="30">
        <v>11</v>
      </c>
      <c r="G58" s="30">
        <v>8.29</v>
      </c>
      <c r="H58" s="34">
        <v>134.298</v>
      </c>
      <c r="I58" s="35"/>
    </row>
    <row r="59" s="19" customFormat="1" ht="17" customHeight="1" spans="1:9 16382:16384">
      <c r="A59" s="30">
        <v>56</v>
      </c>
      <c r="B59" s="50" t="s">
        <v>172</v>
      </c>
      <c r="C59" s="30" t="s">
        <v>117</v>
      </c>
      <c r="D59" s="30">
        <v>15.6</v>
      </c>
      <c r="E59" s="39">
        <v>8.64</v>
      </c>
      <c r="F59" s="30">
        <v>15.6</v>
      </c>
      <c r="G59" s="30">
        <v>6.95</v>
      </c>
      <c r="H59" s="34">
        <v>112.59</v>
      </c>
      <c r="I59" s="35"/>
    </row>
    <row r="60" s="19" customFormat="1" ht="17" customHeight="1" spans="1:9 16382:16384">
      <c r="A60" s="30">
        <v>57</v>
      </c>
      <c r="B60" s="46" t="s">
        <v>173</v>
      </c>
      <c r="C60" s="30" t="s">
        <v>117</v>
      </c>
      <c r="D60" s="30">
        <v>29</v>
      </c>
      <c r="E60" s="39">
        <v>14.29</v>
      </c>
      <c r="F60" s="30">
        <v>29</v>
      </c>
      <c r="G60" s="39">
        <v>14.29</v>
      </c>
      <c r="H60" s="34">
        <v>231.498</v>
      </c>
      <c r="I60" s="35"/>
    </row>
    <row r="61" s="19" customFormat="1" ht="17" customHeight="1" spans="1:9 16382:16384">
      <c r="A61" s="30">
        <v>58</v>
      </c>
      <c r="B61" s="46" t="s">
        <v>174</v>
      </c>
      <c r="C61" s="30" t="s">
        <v>117</v>
      </c>
      <c r="D61" s="30">
        <v>7</v>
      </c>
      <c r="E61" s="39">
        <v>3.5</v>
      </c>
      <c r="F61" s="30">
        <v>7</v>
      </c>
      <c r="G61" s="39">
        <v>3.5</v>
      </c>
      <c r="H61" s="34">
        <v>56.7</v>
      </c>
      <c r="I61" s="35"/>
    </row>
    <row r="62" s="19" customFormat="1" ht="17" customHeight="1" spans="1:9 16382:16384">
      <c r="A62" s="30">
        <v>59</v>
      </c>
      <c r="B62" s="46" t="s">
        <v>175</v>
      </c>
      <c r="C62" s="30" t="s">
        <v>117</v>
      </c>
      <c r="D62" s="30">
        <v>19</v>
      </c>
      <c r="E62" s="39">
        <v>6.7</v>
      </c>
      <c r="F62" s="30">
        <v>19</v>
      </c>
      <c r="G62" s="39">
        <v>6.7</v>
      </c>
      <c r="H62" s="34">
        <v>108.54</v>
      </c>
      <c r="I62" s="35"/>
    </row>
    <row r="63" s="19" customFormat="1" ht="17" customHeight="1" spans="1:9 16382:16384">
      <c r="A63" s="30">
        <v>60</v>
      </c>
      <c r="B63" s="31" t="s">
        <v>176</v>
      </c>
      <c r="C63" s="30" t="s">
        <v>117</v>
      </c>
      <c r="D63" s="30">
        <v>7.5</v>
      </c>
      <c r="E63" s="39">
        <v>2.78</v>
      </c>
      <c r="F63" s="30">
        <v>7.5</v>
      </c>
      <c r="G63" s="39">
        <v>2.78</v>
      </c>
      <c r="H63" s="34">
        <v>45.036</v>
      </c>
      <c r="I63" s="35"/>
    </row>
    <row r="64" s="19" customFormat="1" ht="17" customHeight="1" spans="1:9 16382:16384">
      <c r="A64" s="30">
        <v>61</v>
      </c>
      <c r="B64" s="31" t="s">
        <v>177</v>
      </c>
      <c r="C64" s="30" t="s">
        <v>117</v>
      </c>
      <c r="D64" s="30">
        <v>12</v>
      </c>
      <c r="E64" s="39">
        <v>4.09</v>
      </c>
      <c r="F64" s="30">
        <v>12</v>
      </c>
      <c r="G64" s="39">
        <v>4.09</v>
      </c>
      <c r="H64" s="34">
        <v>66.258</v>
      </c>
      <c r="I64" s="35"/>
    </row>
    <row r="65" s="19" customFormat="1" ht="17" customHeight="1" spans="1:9 16382:16384">
      <c r="A65" s="30">
        <v>62</v>
      </c>
      <c r="B65" s="31" t="s">
        <v>178</v>
      </c>
      <c r="C65" s="30" t="s">
        <v>117</v>
      </c>
      <c r="D65" s="30">
        <v>17</v>
      </c>
      <c r="E65" s="39">
        <v>9.66</v>
      </c>
      <c r="F65" s="30">
        <v>17</v>
      </c>
      <c r="G65" s="39">
        <v>9.66</v>
      </c>
      <c r="H65" s="34">
        <v>156.492</v>
      </c>
      <c r="I65" s="35"/>
    </row>
    <row r="66" s="19" customFormat="1" ht="17" customHeight="1" spans="1:9 16382:16384">
      <c r="A66" s="30">
        <v>63</v>
      </c>
      <c r="B66" s="31" t="s">
        <v>179</v>
      </c>
      <c r="C66" s="30" t="s">
        <v>117</v>
      </c>
      <c r="D66" s="30">
        <v>28</v>
      </c>
      <c r="E66" s="39">
        <v>3.5</v>
      </c>
      <c r="F66" s="30">
        <v>28</v>
      </c>
      <c r="G66" s="39">
        <v>3.5</v>
      </c>
      <c r="H66" s="34">
        <v>56.7</v>
      </c>
      <c r="I66" s="35"/>
    </row>
    <row r="67" s="19" customFormat="1" ht="17" customHeight="1" spans="1:9 16382:16384">
      <c r="A67" s="30">
        <v>64</v>
      </c>
      <c r="B67" s="31" t="s">
        <v>180</v>
      </c>
      <c r="C67" s="30" t="s">
        <v>117</v>
      </c>
      <c r="D67" s="30">
        <v>10.5</v>
      </c>
      <c r="E67" s="39">
        <v>6.56</v>
      </c>
      <c r="F67" s="30">
        <v>10.5</v>
      </c>
      <c r="G67" s="39">
        <v>6.56</v>
      </c>
      <c r="H67" s="34">
        <v>106.272</v>
      </c>
      <c r="I67" s="35"/>
    </row>
    <row r="68" s="19" customFormat="1" ht="17" customHeight="1" spans="1:9 16382:16384">
      <c r="A68" s="30">
        <v>65</v>
      </c>
      <c r="B68" s="31" t="s">
        <v>181</v>
      </c>
      <c r="C68" s="30" t="s">
        <v>117</v>
      </c>
      <c r="D68" s="30">
        <v>21</v>
      </c>
      <c r="E68" s="39">
        <v>8.05</v>
      </c>
      <c r="F68" s="30">
        <v>21</v>
      </c>
      <c r="G68" s="39">
        <v>6.47</v>
      </c>
      <c r="H68" s="34">
        <v>104.814</v>
      </c>
      <c r="I68" s="35"/>
    </row>
    <row r="69" s="19" customFormat="1" ht="17" customHeight="1" spans="1:9 16382:16384">
      <c r="A69" s="30">
        <v>66</v>
      </c>
      <c r="B69" s="31" t="s">
        <v>182</v>
      </c>
      <c r="C69" s="30" t="s">
        <v>117</v>
      </c>
      <c r="D69" s="30">
        <v>11</v>
      </c>
      <c r="E69" s="39">
        <v>9.53</v>
      </c>
      <c r="F69" s="30">
        <v>11</v>
      </c>
      <c r="G69" s="39">
        <v>7.78</v>
      </c>
      <c r="H69" s="34">
        <v>126.036</v>
      </c>
      <c r="I69" s="35"/>
    </row>
    <row r="70" s="19" customFormat="1" ht="17" customHeight="1" spans="1:9 16382:16384">
      <c r="A70" s="30">
        <v>67</v>
      </c>
      <c r="B70" s="31" t="s">
        <v>183</v>
      </c>
      <c r="C70" s="30" t="s">
        <v>117</v>
      </c>
      <c r="D70" s="30">
        <v>12</v>
      </c>
      <c r="E70" s="39">
        <v>7.18</v>
      </c>
      <c r="F70" s="30">
        <v>12</v>
      </c>
      <c r="G70" s="39">
        <f>7.18-0.77</f>
        <v>6.41</v>
      </c>
      <c r="H70" s="34">
        <v>103.842</v>
      </c>
      <c r="I70" s="35"/>
    </row>
    <row r="71" s="19" customFormat="1" ht="17" customHeight="1" spans="1:9 16382:16384">
      <c r="A71" s="30">
        <v>68</v>
      </c>
      <c r="B71" s="31" t="s">
        <v>184</v>
      </c>
      <c r="C71" s="30" t="s">
        <v>117</v>
      </c>
      <c r="D71" s="30">
        <v>12</v>
      </c>
      <c r="E71" s="39">
        <v>10.07</v>
      </c>
      <c r="F71" s="30">
        <v>12</v>
      </c>
      <c r="G71" s="39">
        <v>10.07</v>
      </c>
      <c r="H71" s="34">
        <v>163.134</v>
      </c>
      <c r="I71" s="35"/>
    </row>
    <row r="72" s="19" customFormat="1" ht="17" customHeight="1" spans="1:9 16382:16384">
      <c r="A72" s="30">
        <v>69</v>
      </c>
      <c r="B72" s="31" t="s">
        <v>185</v>
      </c>
      <c r="C72" s="30" t="s">
        <v>117</v>
      </c>
      <c r="D72" s="30">
        <v>19.5</v>
      </c>
      <c r="E72" s="39">
        <v>6.7</v>
      </c>
      <c r="F72" s="30">
        <v>19.5</v>
      </c>
      <c r="G72" s="39">
        <v>6.7</v>
      </c>
      <c r="H72" s="34">
        <v>108.54</v>
      </c>
      <c r="I72" s="35"/>
    </row>
    <row r="73" s="19" customFormat="1" ht="17" customHeight="1" spans="1:9 16382:16384">
      <c r="A73" s="30">
        <v>70</v>
      </c>
      <c r="B73" s="31" t="s">
        <v>186</v>
      </c>
      <c r="C73" s="30" t="s">
        <v>117</v>
      </c>
      <c r="D73" s="30">
        <v>12</v>
      </c>
      <c r="E73" s="39">
        <v>8.99</v>
      </c>
      <c r="F73" s="30">
        <v>12</v>
      </c>
      <c r="G73" s="39">
        <v>8.99</v>
      </c>
      <c r="H73" s="34">
        <v>145.638</v>
      </c>
      <c r="I73" s="35"/>
    </row>
    <row r="74" s="19" customFormat="1" ht="17" customHeight="1" spans="1:9 16382:16384">
      <c r="A74" s="30">
        <v>71</v>
      </c>
      <c r="B74" s="31" t="s">
        <v>187</v>
      </c>
      <c r="C74" s="30" t="s">
        <v>117</v>
      </c>
      <c r="D74" s="30">
        <v>20</v>
      </c>
      <c r="E74" s="39">
        <v>4.89</v>
      </c>
      <c r="F74" s="30">
        <v>20</v>
      </c>
      <c r="G74" s="39">
        <v>4.89</v>
      </c>
      <c r="H74" s="34">
        <v>79.218</v>
      </c>
      <c r="I74" s="35"/>
      <c r="XFB74" s="2"/>
      <c r="XFC74" s="2"/>
      <c r="XFD74" s="2"/>
    </row>
    <row r="75" s="19" customFormat="1" ht="17" customHeight="1" spans="1:9 16382:16384">
      <c r="A75" s="16" t="s">
        <v>55</v>
      </c>
      <c r="B75" s="17"/>
      <c r="C75" s="18"/>
      <c r="D75" s="30">
        <f>SUM(D4:D74)</f>
        <v>1243.03</v>
      </c>
      <c r="E75" s="30">
        <f>SUBTOTAL(9,E4:E74)</f>
        <v>660.31</v>
      </c>
      <c r="F75" s="30">
        <f>SUBTOTAL(9,F4:F74)</f>
        <v>1243.03</v>
      </c>
      <c r="G75" s="30">
        <f>SUM(G4:G74)</f>
        <v>604.47</v>
      </c>
      <c r="H75" s="34">
        <f>SUM(H4:H74)</f>
        <v>9792.414</v>
      </c>
      <c r="I75" s="35"/>
      <c r="XFB75" s="2"/>
      <c r="XFC75" s="2"/>
      <c r="XFD75" s="2"/>
    </row>
  </sheetData>
  <mergeCells count="3">
    <mergeCell ref="A1:I1"/>
    <mergeCell ref="A2:I2"/>
    <mergeCell ref="A75:C75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2"/>
  <sheetViews>
    <sheetView topLeftCell="A179" workbookViewId="0">
      <selection activeCell="G202" sqref="G202"/>
    </sheetView>
  </sheetViews>
  <sheetFormatPr defaultColWidth="9" defaultRowHeight="13.5"/>
  <cols>
    <col min="1" max="1" width="5.625" customWidth="1"/>
    <col min="2" max="2" width="10.125" style="53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188</v>
      </c>
      <c r="B1" s="21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5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6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55" t="s">
        <v>189</v>
      </c>
      <c r="C4" s="32" t="s">
        <v>190</v>
      </c>
      <c r="D4" s="32">
        <v>4.3</v>
      </c>
      <c r="E4" s="33">
        <v>29.71</v>
      </c>
      <c r="F4" s="32">
        <v>4.3</v>
      </c>
      <c r="G4" s="32">
        <v>4.3</v>
      </c>
      <c r="H4" s="34">
        <f>G4*16.2</f>
        <v>69.66</v>
      </c>
      <c r="I4" s="35"/>
    </row>
    <row r="5" s="19" customFormat="1" ht="17" customHeight="1" spans="1:9 16382:16384">
      <c r="A5" s="30">
        <v>2</v>
      </c>
      <c r="B5" s="55" t="s">
        <v>191</v>
      </c>
      <c r="C5" s="32" t="s">
        <v>190</v>
      </c>
      <c r="D5" s="32">
        <v>4</v>
      </c>
      <c r="E5" s="33">
        <v>15.89</v>
      </c>
      <c r="F5" s="32">
        <v>4</v>
      </c>
      <c r="G5" s="32">
        <v>4</v>
      </c>
      <c r="H5" s="34">
        <f t="shared" ref="H5:H36" si="0">G5*16.2</f>
        <v>64.8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55" t="s">
        <v>192</v>
      </c>
      <c r="C6" s="32" t="s">
        <v>190</v>
      </c>
      <c r="D6" s="32">
        <v>13.7</v>
      </c>
      <c r="E6" s="33">
        <v>8.19</v>
      </c>
      <c r="F6" s="32">
        <v>13.7</v>
      </c>
      <c r="G6" s="32">
        <v>8.19</v>
      </c>
      <c r="H6" s="34">
        <f t="shared" si="0"/>
        <v>132.678</v>
      </c>
      <c r="I6" s="35"/>
      <c r="XFB6" s="2"/>
      <c r="XFC6" s="2"/>
      <c r="XFD6" s="2"/>
    </row>
    <row r="7" s="19" customFormat="1" ht="17" customHeight="1" spans="1:9 16382:16384">
      <c r="A7" s="30">
        <v>4</v>
      </c>
      <c r="B7" s="55" t="s">
        <v>193</v>
      </c>
      <c r="C7" s="32" t="s">
        <v>190</v>
      </c>
      <c r="D7" s="32">
        <v>8.5</v>
      </c>
      <c r="E7" s="33">
        <v>8.46</v>
      </c>
      <c r="F7" s="32">
        <v>8.5</v>
      </c>
      <c r="G7" s="56" t="s">
        <v>194</v>
      </c>
      <c r="H7" s="34">
        <f t="shared" si="0"/>
        <v>137.052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55" t="s">
        <v>195</v>
      </c>
      <c r="C8" s="32" t="s">
        <v>190</v>
      </c>
      <c r="D8" s="32">
        <v>13</v>
      </c>
      <c r="E8" s="33">
        <v>9.29</v>
      </c>
      <c r="F8" s="32">
        <v>13</v>
      </c>
      <c r="G8" s="32">
        <v>9.29</v>
      </c>
      <c r="H8" s="34">
        <f t="shared" si="0"/>
        <v>150.498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55" t="s">
        <v>196</v>
      </c>
      <c r="C9" s="32" t="s">
        <v>190</v>
      </c>
      <c r="D9" s="32">
        <v>20</v>
      </c>
      <c r="E9" s="33">
        <v>17.71</v>
      </c>
      <c r="F9" s="32">
        <v>20</v>
      </c>
      <c r="G9" s="32">
        <v>17.71</v>
      </c>
      <c r="H9" s="34">
        <f t="shared" si="0"/>
        <v>286.902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55" t="s">
        <v>197</v>
      </c>
      <c r="C10" s="32" t="s">
        <v>190</v>
      </c>
      <c r="D10" s="32">
        <v>10</v>
      </c>
      <c r="E10" s="33">
        <v>11.85</v>
      </c>
      <c r="F10" s="32">
        <v>10</v>
      </c>
      <c r="G10" s="32">
        <v>10</v>
      </c>
      <c r="H10" s="34">
        <f t="shared" si="0"/>
        <v>162</v>
      </c>
      <c r="I10" s="35"/>
    </row>
    <row r="11" s="19" customFormat="1" ht="17" customHeight="1" spans="1:9 16382:16384">
      <c r="A11" s="30">
        <v>8</v>
      </c>
      <c r="B11" s="55" t="s">
        <v>198</v>
      </c>
      <c r="C11" s="32" t="s">
        <v>190</v>
      </c>
      <c r="D11" s="32">
        <v>12.5</v>
      </c>
      <c r="E11" s="33">
        <v>22.29</v>
      </c>
      <c r="F11" s="32">
        <v>12.5</v>
      </c>
      <c r="G11" s="32">
        <v>12.5</v>
      </c>
      <c r="H11" s="34">
        <f t="shared" si="0"/>
        <v>202.5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55" t="s">
        <v>199</v>
      </c>
      <c r="C12" s="32" t="s">
        <v>190</v>
      </c>
      <c r="D12" s="32">
        <v>9</v>
      </c>
      <c r="E12" s="33">
        <v>14.67</v>
      </c>
      <c r="F12" s="32">
        <v>9</v>
      </c>
      <c r="G12" s="32">
        <v>9</v>
      </c>
      <c r="H12" s="34">
        <f t="shared" si="0"/>
        <v>145.8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55" t="s">
        <v>200</v>
      </c>
      <c r="C13" s="32" t="s">
        <v>190</v>
      </c>
      <c r="D13" s="32">
        <v>6</v>
      </c>
      <c r="E13" s="33">
        <v>11.71</v>
      </c>
      <c r="F13" s="32">
        <v>6</v>
      </c>
      <c r="G13" s="32">
        <v>6</v>
      </c>
      <c r="H13" s="34">
        <f t="shared" si="0"/>
        <v>97.2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57" t="s">
        <v>201</v>
      </c>
      <c r="C14" s="32" t="s">
        <v>190</v>
      </c>
      <c r="D14" s="32">
        <v>12.4</v>
      </c>
      <c r="E14" s="33">
        <v>12.29</v>
      </c>
      <c r="F14" s="32">
        <v>12.4</v>
      </c>
      <c r="G14" s="32">
        <v>12.4</v>
      </c>
      <c r="H14" s="34">
        <f t="shared" si="0"/>
        <v>200.88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57" t="s">
        <v>202</v>
      </c>
      <c r="C15" s="32" t="s">
        <v>190</v>
      </c>
      <c r="D15" s="32">
        <v>26</v>
      </c>
      <c r="E15" s="33">
        <v>8.48</v>
      </c>
      <c r="F15" s="32">
        <v>26</v>
      </c>
      <c r="G15" s="32">
        <v>8.48</v>
      </c>
      <c r="H15" s="34">
        <f t="shared" si="0"/>
        <v>137.376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57" t="s">
        <v>203</v>
      </c>
      <c r="C16" s="32" t="s">
        <v>190</v>
      </c>
      <c r="D16" s="32">
        <v>29.6</v>
      </c>
      <c r="E16" s="33">
        <v>6.43</v>
      </c>
      <c r="F16" s="32">
        <v>29.6</v>
      </c>
      <c r="G16" s="32">
        <v>6.43</v>
      </c>
      <c r="H16" s="34">
        <f t="shared" si="0"/>
        <v>104.166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57" t="s">
        <v>204</v>
      </c>
      <c r="C17" s="32" t="s">
        <v>190</v>
      </c>
      <c r="D17" s="32">
        <v>7</v>
      </c>
      <c r="E17" s="33">
        <v>7.7</v>
      </c>
      <c r="F17" s="32">
        <v>7</v>
      </c>
      <c r="G17" s="32">
        <v>7</v>
      </c>
      <c r="H17" s="34">
        <f t="shared" si="0"/>
        <v>113.4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57" t="s">
        <v>205</v>
      </c>
      <c r="C18" s="32" t="s">
        <v>190</v>
      </c>
      <c r="D18" s="32">
        <v>29</v>
      </c>
      <c r="E18" s="33">
        <v>12.98</v>
      </c>
      <c r="F18" s="32">
        <v>29</v>
      </c>
      <c r="G18" s="32">
        <v>12.98</v>
      </c>
      <c r="H18" s="34">
        <f t="shared" si="0"/>
        <v>210.276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57" t="s">
        <v>206</v>
      </c>
      <c r="C19" s="32" t="s">
        <v>190</v>
      </c>
      <c r="D19" s="32">
        <v>6</v>
      </c>
      <c r="E19" s="33">
        <v>8.29</v>
      </c>
      <c r="F19" s="32">
        <v>6</v>
      </c>
      <c r="G19" s="32">
        <v>6</v>
      </c>
      <c r="H19" s="34">
        <f t="shared" si="0"/>
        <v>97.2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57" t="s">
        <v>207</v>
      </c>
      <c r="C20" s="32" t="s">
        <v>190</v>
      </c>
      <c r="D20" s="32">
        <v>15</v>
      </c>
      <c r="E20" s="33">
        <v>13.25</v>
      </c>
      <c r="F20" s="32">
        <v>15</v>
      </c>
      <c r="G20" s="33">
        <v>13.25</v>
      </c>
      <c r="H20" s="34">
        <f t="shared" si="0"/>
        <v>214.65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57" t="s">
        <v>208</v>
      </c>
      <c r="C21" s="32" t="s">
        <v>190</v>
      </c>
      <c r="D21" s="32">
        <v>34</v>
      </c>
      <c r="E21" s="33">
        <v>4.5</v>
      </c>
      <c r="F21" s="32">
        <v>34</v>
      </c>
      <c r="G21" s="33">
        <v>4.5</v>
      </c>
      <c r="H21" s="34">
        <f t="shared" si="0"/>
        <v>72.9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57" t="s">
        <v>209</v>
      </c>
      <c r="C22" s="32" t="s">
        <v>190</v>
      </c>
      <c r="D22" s="32">
        <v>23</v>
      </c>
      <c r="E22" s="33">
        <v>6.62</v>
      </c>
      <c r="F22" s="32">
        <v>23</v>
      </c>
      <c r="G22" s="33">
        <v>6.62</v>
      </c>
      <c r="H22" s="34">
        <f t="shared" si="0"/>
        <v>107.244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58" t="s">
        <v>210</v>
      </c>
      <c r="C23" s="32" t="s">
        <v>190</v>
      </c>
      <c r="D23" s="32">
        <v>30</v>
      </c>
      <c r="E23" s="33">
        <v>11.05</v>
      </c>
      <c r="F23" s="32">
        <v>30</v>
      </c>
      <c r="G23" s="33">
        <v>11.05</v>
      </c>
      <c r="H23" s="34">
        <f t="shared" si="0"/>
        <v>179.01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57" t="s">
        <v>211</v>
      </c>
      <c r="C24" s="32" t="s">
        <v>190</v>
      </c>
      <c r="D24" s="32">
        <v>29</v>
      </c>
      <c r="E24" s="33">
        <v>10.39</v>
      </c>
      <c r="F24" s="32">
        <v>29</v>
      </c>
      <c r="G24" s="33">
        <v>10.39</v>
      </c>
      <c r="H24" s="34">
        <f t="shared" si="0"/>
        <v>168.318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57" t="s">
        <v>212</v>
      </c>
      <c r="C25" s="32" t="s">
        <v>190</v>
      </c>
      <c r="D25" s="32">
        <v>18</v>
      </c>
      <c r="E25" s="33">
        <v>10.59</v>
      </c>
      <c r="F25" s="32">
        <v>18</v>
      </c>
      <c r="G25" s="33">
        <v>10.59</v>
      </c>
      <c r="H25" s="34">
        <f t="shared" si="0"/>
        <v>171.558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57" t="s">
        <v>213</v>
      </c>
      <c r="C26" s="32" t="s">
        <v>190</v>
      </c>
      <c r="D26" s="32">
        <v>10</v>
      </c>
      <c r="E26" s="33">
        <v>7.68</v>
      </c>
      <c r="F26" s="32">
        <v>10</v>
      </c>
      <c r="G26" s="33">
        <v>7.68</v>
      </c>
      <c r="H26" s="34">
        <f t="shared" si="0"/>
        <v>124.416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55" t="s">
        <v>214</v>
      </c>
      <c r="C27" s="32" t="s">
        <v>190</v>
      </c>
      <c r="D27" s="32">
        <v>4</v>
      </c>
      <c r="E27" s="33">
        <v>9.81</v>
      </c>
      <c r="F27" s="32">
        <v>4</v>
      </c>
      <c r="G27" s="32">
        <v>4</v>
      </c>
      <c r="H27" s="34">
        <f t="shared" si="0"/>
        <v>64.8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55" t="s">
        <v>215</v>
      </c>
      <c r="C28" s="32" t="s">
        <v>190</v>
      </c>
      <c r="D28" s="32">
        <v>6</v>
      </c>
      <c r="E28" s="33">
        <v>18.17</v>
      </c>
      <c r="F28" s="32">
        <v>6</v>
      </c>
      <c r="G28" s="32">
        <v>6</v>
      </c>
      <c r="H28" s="34">
        <f t="shared" si="0"/>
        <v>97.2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55" t="s">
        <v>216</v>
      </c>
      <c r="C29" s="32" t="s">
        <v>190</v>
      </c>
      <c r="D29" s="32">
        <v>15</v>
      </c>
      <c r="E29" s="33">
        <v>14.39</v>
      </c>
      <c r="F29" s="32">
        <v>15</v>
      </c>
      <c r="G29" s="32">
        <v>14.39</v>
      </c>
      <c r="H29" s="34">
        <f t="shared" si="0"/>
        <v>233.118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55" t="s">
        <v>217</v>
      </c>
      <c r="C30" s="32" t="s">
        <v>190</v>
      </c>
      <c r="D30" s="32">
        <v>8</v>
      </c>
      <c r="E30" s="33">
        <v>7.01</v>
      </c>
      <c r="F30" s="32">
        <v>8</v>
      </c>
      <c r="G30" s="33">
        <v>7.01</v>
      </c>
      <c r="H30" s="34">
        <f t="shared" si="0"/>
        <v>113.562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57" t="s">
        <v>218</v>
      </c>
      <c r="C31" s="32" t="s">
        <v>190</v>
      </c>
      <c r="D31" s="32">
        <v>8</v>
      </c>
      <c r="E31" s="33">
        <v>9.4</v>
      </c>
      <c r="F31" s="32">
        <v>8</v>
      </c>
      <c r="G31" s="32">
        <v>8</v>
      </c>
      <c r="H31" s="34">
        <f t="shared" si="0"/>
        <v>129.6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57" t="s">
        <v>219</v>
      </c>
      <c r="C32" s="32" t="s">
        <v>190</v>
      </c>
      <c r="D32" s="32">
        <v>12</v>
      </c>
      <c r="E32" s="33">
        <v>10.83</v>
      </c>
      <c r="F32" s="32">
        <v>12</v>
      </c>
      <c r="G32" s="32">
        <v>10.83</v>
      </c>
      <c r="H32" s="34">
        <f t="shared" si="0"/>
        <v>175.446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57" t="s">
        <v>220</v>
      </c>
      <c r="C33" s="32" t="s">
        <v>190</v>
      </c>
      <c r="D33" s="32">
        <v>2.5</v>
      </c>
      <c r="E33" s="33">
        <v>8.44</v>
      </c>
      <c r="F33" s="32">
        <v>2.5</v>
      </c>
      <c r="G33" s="32">
        <v>2.5</v>
      </c>
      <c r="H33" s="34">
        <f t="shared" si="0"/>
        <v>40.5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55" t="s">
        <v>221</v>
      </c>
      <c r="C34" s="32" t="s">
        <v>190</v>
      </c>
      <c r="D34" s="32">
        <v>8</v>
      </c>
      <c r="E34" s="33">
        <v>9.18</v>
      </c>
      <c r="F34" s="32">
        <v>8</v>
      </c>
      <c r="G34" s="32">
        <v>8</v>
      </c>
      <c r="H34" s="34">
        <f t="shared" si="0"/>
        <v>129.6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55" t="s">
        <v>222</v>
      </c>
      <c r="C35" s="32" t="s">
        <v>190</v>
      </c>
      <c r="D35" s="32">
        <v>14</v>
      </c>
      <c r="E35" s="33">
        <v>14.47</v>
      </c>
      <c r="F35" s="32">
        <v>14</v>
      </c>
      <c r="G35" s="32">
        <v>14</v>
      </c>
      <c r="H35" s="34">
        <f t="shared" si="0"/>
        <v>226.8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55" t="s">
        <v>223</v>
      </c>
      <c r="C36" s="32" t="s">
        <v>190</v>
      </c>
      <c r="D36" s="32">
        <v>25</v>
      </c>
      <c r="E36" s="33">
        <v>18.84</v>
      </c>
      <c r="F36" s="32">
        <v>25</v>
      </c>
      <c r="G36" s="33">
        <v>18.84</v>
      </c>
      <c r="H36" s="34">
        <f t="shared" si="0"/>
        <v>305.208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55" t="s">
        <v>224</v>
      </c>
      <c r="C37" s="32" t="s">
        <v>190</v>
      </c>
      <c r="D37" s="32">
        <v>19</v>
      </c>
      <c r="E37" s="33">
        <v>6.54</v>
      </c>
      <c r="F37" s="32">
        <v>19</v>
      </c>
      <c r="G37" s="33">
        <v>6.54</v>
      </c>
      <c r="H37" s="34">
        <f t="shared" ref="H37:H68" si="1">G37*16.2</f>
        <v>105.948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55" t="s">
        <v>225</v>
      </c>
      <c r="C38" s="32" t="s">
        <v>190</v>
      </c>
      <c r="D38" s="32">
        <v>16</v>
      </c>
      <c r="E38" s="33">
        <v>12.03</v>
      </c>
      <c r="F38" s="32">
        <v>16</v>
      </c>
      <c r="G38" s="33">
        <v>12.03</v>
      </c>
      <c r="H38" s="34">
        <f t="shared" si="1"/>
        <v>194.886</v>
      </c>
      <c r="I38" s="35"/>
      <c r="XFB38" s="2"/>
      <c r="XFC38" s="2"/>
      <c r="XFD38" s="2"/>
    </row>
    <row r="39" s="19" customFormat="1" ht="17" customHeight="1" spans="1:9 16382:16384">
      <c r="A39" s="30">
        <v>36</v>
      </c>
      <c r="B39" s="55" t="s">
        <v>226</v>
      </c>
      <c r="C39" s="32" t="s">
        <v>190</v>
      </c>
      <c r="D39" s="32">
        <v>11</v>
      </c>
      <c r="E39" s="33">
        <v>8.99</v>
      </c>
      <c r="F39" s="32">
        <v>11</v>
      </c>
      <c r="G39" s="33">
        <v>8.99</v>
      </c>
      <c r="H39" s="34">
        <f t="shared" si="1"/>
        <v>145.638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55" t="s">
        <v>227</v>
      </c>
      <c r="C40" s="32" t="s">
        <v>190</v>
      </c>
      <c r="D40" s="32">
        <v>10</v>
      </c>
      <c r="E40" s="33">
        <v>10.91</v>
      </c>
      <c r="F40" s="32">
        <v>10</v>
      </c>
      <c r="G40" s="30">
        <v>10</v>
      </c>
      <c r="H40" s="34">
        <f t="shared" si="1"/>
        <v>162</v>
      </c>
      <c r="I40" s="35"/>
      <c r="XFB40" s="2"/>
      <c r="XFC40" s="2"/>
      <c r="XFD40" s="2"/>
    </row>
    <row r="41" s="19" customFormat="1" ht="17" customHeight="1" spans="1:9 16382:16384">
      <c r="A41" s="30">
        <v>38</v>
      </c>
      <c r="B41" s="55" t="s">
        <v>228</v>
      </c>
      <c r="C41" s="32" t="s">
        <v>190</v>
      </c>
      <c r="D41" s="32">
        <v>15</v>
      </c>
      <c r="E41" s="33">
        <v>6.07</v>
      </c>
      <c r="F41" s="32">
        <v>15</v>
      </c>
      <c r="G41" s="32">
        <v>6.07</v>
      </c>
      <c r="H41" s="34">
        <f t="shared" si="1"/>
        <v>98.334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55" t="s">
        <v>229</v>
      </c>
      <c r="C42" s="32" t="s">
        <v>190</v>
      </c>
      <c r="D42" s="32">
        <v>11</v>
      </c>
      <c r="E42" s="33">
        <v>14.07</v>
      </c>
      <c r="F42" s="32">
        <v>11</v>
      </c>
      <c r="G42" s="30">
        <v>11</v>
      </c>
      <c r="H42" s="34">
        <f t="shared" si="1"/>
        <v>178.2</v>
      </c>
      <c r="I42" s="35"/>
    </row>
    <row r="43" s="19" customFormat="1" ht="17" customHeight="1" spans="1:9 16382:16384">
      <c r="A43" s="30">
        <v>40</v>
      </c>
      <c r="B43" s="55" t="s">
        <v>230</v>
      </c>
      <c r="C43" s="32" t="s">
        <v>190</v>
      </c>
      <c r="D43" s="30">
        <v>11</v>
      </c>
      <c r="E43" s="39">
        <v>5.36</v>
      </c>
      <c r="F43" s="30">
        <v>11</v>
      </c>
      <c r="G43" s="30">
        <v>5.36</v>
      </c>
      <c r="H43" s="34">
        <f t="shared" si="1"/>
        <v>86.832</v>
      </c>
      <c r="I43" s="35"/>
      <c r="XFB43" s="2"/>
      <c r="XFC43" s="2"/>
      <c r="XFD43" s="2"/>
    </row>
    <row r="44" s="19" customFormat="1" ht="17" customHeight="1" spans="1:9 16382:16384">
      <c r="A44" s="30">
        <v>41</v>
      </c>
      <c r="B44" s="55" t="s">
        <v>231</v>
      </c>
      <c r="C44" s="32" t="s">
        <v>190</v>
      </c>
      <c r="D44" s="32">
        <v>16</v>
      </c>
      <c r="E44" s="33">
        <v>16.65</v>
      </c>
      <c r="F44" s="32">
        <v>16</v>
      </c>
      <c r="G44" s="30">
        <v>16</v>
      </c>
      <c r="H44" s="34">
        <f t="shared" si="1"/>
        <v>259.2</v>
      </c>
      <c r="I44" s="35"/>
    </row>
    <row r="45" s="19" customFormat="1" ht="17" customHeight="1" spans="1:9 16382:16384">
      <c r="A45" s="30">
        <v>42</v>
      </c>
      <c r="B45" s="55" t="s">
        <v>232</v>
      </c>
      <c r="C45" s="32" t="s">
        <v>190</v>
      </c>
      <c r="D45" s="32">
        <v>21</v>
      </c>
      <c r="E45" s="33">
        <v>6.41</v>
      </c>
      <c r="F45" s="32">
        <v>21</v>
      </c>
      <c r="G45" s="33">
        <v>6.41</v>
      </c>
      <c r="H45" s="34">
        <f t="shared" si="1"/>
        <v>103.842</v>
      </c>
      <c r="I45" s="35"/>
      <c r="XFB45" s="2"/>
      <c r="XFC45" s="2"/>
      <c r="XFD45" s="2"/>
    </row>
    <row r="46" s="19" customFormat="1" ht="17" customHeight="1" spans="1:9 16382:16384">
      <c r="A46" s="30">
        <v>43</v>
      </c>
      <c r="B46" s="55" t="s">
        <v>233</v>
      </c>
      <c r="C46" s="32" t="s">
        <v>190</v>
      </c>
      <c r="D46" s="32">
        <v>20</v>
      </c>
      <c r="E46" s="33">
        <v>6.84</v>
      </c>
      <c r="F46" s="32">
        <v>20</v>
      </c>
      <c r="G46" s="33">
        <v>14.1</v>
      </c>
      <c r="H46" s="34">
        <f t="shared" si="1"/>
        <v>228.42</v>
      </c>
      <c r="I46" s="35"/>
      <c r="XFB46" s="2"/>
      <c r="XFC46" s="2"/>
      <c r="XFD46" s="2"/>
    </row>
    <row r="47" s="19" customFormat="1" ht="17" customHeight="1" spans="1:9 16382:16384">
      <c r="A47" s="30">
        <v>44</v>
      </c>
      <c r="B47" s="55" t="s">
        <v>234</v>
      </c>
      <c r="C47" s="32" t="s">
        <v>190</v>
      </c>
      <c r="D47" s="32">
        <v>4</v>
      </c>
      <c r="E47" s="33">
        <v>17.14</v>
      </c>
      <c r="F47" s="32">
        <v>4</v>
      </c>
      <c r="G47" s="32">
        <v>4</v>
      </c>
      <c r="H47" s="34">
        <f t="shared" si="1"/>
        <v>64.8</v>
      </c>
      <c r="I47" s="35"/>
    </row>
    <row r="48" s="19" customFormat="1" ht="17" customHeight="1" spans="1:9 16382:16384">
      <c r="A48" s="30">
        <v>45</v>
      </c>
      <c r="B48" s="55" t="s">
        <v>235</v>
      </c>
      <c r="C48" s="32" t="s">
        <v>190</v>
      </c>
      <c r="D48" s="32">
        <v>40</v>
      </c>
      <c r="E48" s="33">
        <v>13.89</v>
      </c>
      <c r="F48" s="32">
        <v>40</v>
      </c>
      <c r="G48" s="32">
        <v>13.89</v>
      </c>
      <c r="H48" s="34">
        <f t="shared" si="1"/>
        <v>225.018</v>
      </c>
      <c r="I48" s="35"/>
    </row>
    <row r="49" s="19" customFormat="1" ht="17" customHeight="1" spans="1:9 16382:16384">
      <c r="A49" s="30">
        <v>46</v>
      </c>
      <c r="B49" s="55" t="s">
        <v>236</v>
      </c>
      <c r="C49" s="32" t="s">
        <v>190</v>
      </c>
      <c r="D49" s="32">
        <v>9</v>
      </c>
      <c r="E49" s="33">
        <v>15.32</v>
      </c>
      <c r="F49" s="32">
        <v>9</v>
      </c>
      <c r="G49" s="30">
        <v>9</v>
      </c>
      <c r="H49" s="34">
        <f t="shared" si="1"/>
        <v>145.8</v>
      </c>
      <c r="I49" s="35"/>
      <c r="XFB49" s="2"/>
      <c r="XFC49" s="2"/>
      <c r="XFD49" s="2"/>
    </row>
    <row r="50" s="19" customFormat="1" ht="17" customHeight="1" spans="1:9 16382:16384">
      <c r="A50" s="30">
        <v>47</v>
      </c>
      <c r="B50" s="55" t="s">
        <v>237</v>
      </c>
      <c r="C50" s="32" t="s">
        <v>190</v>
      </c>
      <c r="D50" s="32">
        <v>25</v>
      </c>
      <c r="E50" s="33">
        <v>20.07</v>
      </c>
      <c r="F50" s="32">
        <v>25</v>
      </c>
      <c r="G50" s="33">
        <v>20.07</v>
      </c>
      <c r="H50" s="34">
        <f t="shared" si="1"/>
        <v>325.134</v>
      </c>
      <c r="I50" s="35"/>
      <c r="XFB50" s="2"/>
      <c r="XFC50" s="2"/>
      <c r="XFD50" s="2"/>
    </row>
    <row r="51" s="19" customFormat="1" ht="17" customHeight="1" spans="1:9 16382:16384">
      <c r="A51" s="30">
        <v>48</v>
      </c>
      <c r="B51" s="55" t="s">
        <v>238</v>
      </c>
      <c r="C51" s="32" t="s">
        <v>190</v>
      </c>
      <c r="D51" s="32">
        <v>14</v>
      </c>
      <c r="E51" s="33">
        <v>13.39</v>
      </c>
      <c r="F51" s="32">
        <v>14</v>
      </c>
      <c r="G51" s="33">
        <v>13.39</v>
      </c>
      <c r="H51" s="34">
        <f t="shared" si="1"/>
        <v>216.918</v>
      </c>
      <c r="I51" s="35"/>
      <c r="XFB51" s="2"/>
      <c r="XFC51" s="2"/>
      <c r="XFD51" s="2"/>
    </row>
    <row r="52" s="19" customFormat="1" ht="17" customHeight="1" spans="1:9 16382:16384">
      <c r="A52" s="30">
        <v>49</v>
      </c>
      <c r="B52" s="55" t="s">
        <v>239</v>
      </c>
      <c r="C52" s="32" t="s">
        <v>190</v>
      </c>
      <c r="D52" s="32">
        <v>24.6</v>
      </c>
      <c r="E52" s="33">
        <v>12.78</v>
      </c>
      <c r="F52" s="32">
        <v>24.6</v>
      </c>
      <c r="G52" s="33">
        <v>12.78</v>
      </c>
      <c r="H52" s="34">
        <f t="shared" si="1"/>
        <v>207.036</v>
      </c>
      <c r="I52" s="35"/>
      <c r="XFB52" s="2"/>
      <c r="XFC52" s="2"/>
      <c r="XFD52" s="2"/>
    </row>
    <row r="53" s="19" customFormat="1" ht="17" customHeight="1" spans="1:9 16382:16384">
      <c r="A53" s="30">
        <v>50</v>
      </c>
      <c r="B53" s="55" t="s">
        <v>240</v>
      </c>
      <c r="C53" s="32" t="s">
        <v>190</v>
      </c>
      <c r="D53" s="32">
        <v>16</v>
      </c>
      <c r="E53" s="33">
        <v>7.61</v>
      </c>
      <c r="F53" s="32">
        <v>16</v>
      </c>
      <c r="G53" s="33">
        <v>7.61</v>
      </c>
      <c r="H53" s="34">
        <f t="shared" si="1"/>
        <v>123.282</v>
      </c>
      <c r="I53" s="35"/>
      <c r="XFB53" s="2"/>
      <c r="XFC53" s="2"/>
      <c r="XFD53" s="2"/>
    </row>
    <row r="54" s="19" customFormat="1" ht="17" customHeight="1" spans="1:9 16382:16384">
      <c r="A54" s="30">
        <v>51</v>
      </c>
      <c r="B54" s="55" t="s">
        <v>241</v>
      </c>
      <c r="C54" s="32" t="s">
        <v>190</v>
      </c>
      <c r="D54" s="32">
        <v>5</v>
      </c>
      <c r="E54" s="33">
        <v>6.32</v>
      </c>
      <c r="F54" s="32">
        <v>5</v>
      </c>
      <c r="G54" s="32">
        <v>5</v>
      </c>
      <c r="H54" s="34">
        <f t="shared" si="1"/>
        <v>81</v>
      </c>
      <c r="I54" s="35"/>
      <c r="XFB54" s="2"/>
      <c r="XFC54" s="2"/>
      <c r="XFD54" s="2"/>
    </row>
    <row r="55" s="19" customFormat="1" ht="17" customHeight="1" spans="1:9 16382:16384">
      <c r="A55" s="30">
        <v>52</v>
      </c>
      <c r="B55" s="55" t="s">
        <v>242</v>
      </c>
      <c r="C55" s="32" t="s">
        <v>190</v>
      </c>
      <c r="D55" s="32">
        <v>12</v>
      </c>
      <c r="E55" s="33">
        <v>20.01</v>
      </c>
      <c r="F55" s="32">
        <v>12</v>
      </c>
      <c r="G55" s="32">
        <v>12</v>
      </c>
      <c r="H55" s="34">
        <f t="shared" si="1"/>
        <v>194.4</v>
      </c>
      <c r="I55" s="35"/>
      <c r="XFB55" s="2"/>
      <c r="XFC55" s="2"/>
      <c r="XFD55" s="2"/>
    </row>
    <row r="56" s="19" customFormat="1" ht="17" customHeight="1" spans="1:9 16382:16384">
      <c r="A56" s="30">
        <v>53</v>
      </c>
      <c r="B56" s="55" t="s">
        <v>243</v>
      </c>
      <c r="C56" s="32" t="s">
        <v>190</v>
      </c>
      <c r="D56" s="32">
        <v>7</v>
      </c>
      <c r="E56" s="33">
        <v>13.1</v>
      </c>
      <c r="F56" s="32">
        <v>7</v>
      </c>
      <c r="G56" s="32">
        <v>6.5</v>
      </c>
      <c r="H56" s="34">
        <f t="shared" si="1"/>
        <v>105.3</v>
      </c>
      <c r="I56" s="35"/>
      <c r="XFB56" s="2"/>
      <c r="XFC56" s="2"/>
      <c r="XFD56" s="2"/>
    </row>
    <row r="57" s="19" customFormat="1" ht="17" customHeight="1" spans="1:9 16382:16384">
      <c r="A57" s="30">
        <v>54</v>
      </c>
      <c r="B57" s="55" t="s">
        <v>244</v>
      </c>
      <c r="C57" s="32" t="s">
        <v>190</v>
      </c>
      <c r="D57" s="32">
        <v>13.7</v>
      </c>
      <c r="E57" s="33">
        <v>9.46</v>
      </c>
      <c r="F57" s="32">
        <v>13.7</v>
      </c>
      <c r="G57" s="32">
        <v>9.46</v>
      </c>
      <c r="H57" s="34">
        <f t="shared" si="1"/>
        <v>153.252</v>
      </c>
      <c r="I57" s="35"/>
    </row>
    <row r="58" s="19" customFormat="1" ht="17" customHeight="1" spans="1:9 16382:16384">
      <c r="A58" s="30">
        <v>55</v>
      </c>
      <c r="B58" s="55" t="s">
        <v>245</v>
      </c>
      <c r="C58" s="32" t="s">
        <v>190</v>
      </c>
      <c r="D58" s="32">
        <v>9</v>
      </c>
      <c r="E58" s="33">
        <v>16.4</v>
      </c>
      <c r="F58" s="32">
        <v>9</v>
      </c>
      <c r="G58" s="32">
        <v>9</v>
      </c>
      <c r="H58" s="34">
        <f t="shared" si="1"/>
        <v>145.8</v>
      </c>
      <c r="I58" s="35"/>
    </row>
    <row r="59" s="19" customFormat="1" ht="17" customHeight="1" spans="1:9 16382:16384">
      <c r="A59" s="30">
        <v>56</v>
      </c>
      <c r="B59" s="55" t="s">
        <v>246</v>
      </c>
      <c r="C59" s="32" t="s">
        <v>190</v>
      </c>
      <c r="D59" s="32">
        <v>16</v>
      </c>
      <c r="E59" s="33">
        <v>14.12</v>
      </c>
      <c r="F59" s="32">
        <v>16</v>
      </c>
      <c r="G59" s="30">
        <v>14.12</v>
      </c>
      <c r="H59" s="34">
        <f t="shared" si="1"/>
        <v>228.744</v>
      </c>
      <c r="I59" s="35"/>
    </row>
    <row r="60" s="19" customFormat="1" ht="17" customHeight="1" spans="1:9 16382:16384">
      <c r="A60" s="30">
        <v>57</v>
      </c>
      <c r="B60" s="55" t="s">
        <v>247</v>
      </c>
      <c r="C60" s="32" t="s">
        <v>190</v>
      </c>
      <c r="D60" s="32">
        <v>6</v>
      </c>
      <c r="E60" s="33">
        <v>24.07</v>
      </c>
      <c r="F60" s="32">
        <v>6</v>
      </c>
      <c r="G60" s="32">
        <v>6</v>
      </c>
      <c r="H60" s="34">
        <f t="shared" si="1"/>
        <v>97.2</v>
      </c>
      <c r="I60" s="35"/>
    </row>
    <row r="61" s="19" customFormat="1" ht="17" customHeight="1" spans="1:9 16382:16384">
      <c r="A61" s="30">
        <v>58</v>
      </c>
      <c r="B61" s="55" t="s">
        <v>248</v>
      </c>
      <c r="C61" s="32" t="s">
        <v>190</v>
      </c>
      <c r="D61" s="32">
        <v>19</v>
      </c>
      <c r="E61" s="33">
        <v>9.11</v>
      </c>
      <c r="F61" s="32">
        <v>19</v>
      </c>
      <c r="G61" s="32">
        <v>9.11</v>
      </c>
      <c r="H61" s="34">
        <f t="shared" si="1"/>
        <v>147.582</v>
      </c>
      <c r="I61" s="35"/>
    </row>
    <row r="62" s="19" customFormat="1" ht="17" customHeight="1" spans="1:9 16382:16384">
      <c r="A62" s="30">
        <v>59</v>
      </c>
      <c r="B62" s="55" t="s">
        <v>249</v>
      </c>
      <c r="C62" s="32" t="s">
        <v>190</v>
      </c>
      <c r="D62" s="32">
        <v>16</v>
      </c>
      <c r="E62" s="33">
        <v>16.03</v>
      </c>
      <c r="F62" s="32">
        <v>16</v>
      </c>
      <c r="G62" s="30">
        <v>16</v>
      </c>
      <c r="H62" s="34">
        <f t="shared" si="1"/>
        <v>259.2</v>
      </c>
      <c r="I62" s="35"/>
    </row>
    <row r="63" s="19" customFormat="1" ht="17" customHeight="1" spans="1:9 16382:16384">
      <c r="A63" s="30">
        <v>60</v>
      </c>
      <c r="B63" s="55" t="s">
        <v>250</v>
      </c>
      <c r="C63" s="32" t="s">
        <v>190</v>
      </c>
      <c r="D63" s="32">
        <v>5.5</v>
      </c>
      <c r="E63" s="33">
        <v>8.97</v>
      </c>
      <c r="F63" s="32">
        <v>5.5</v>
      </c>
      <c r="G63" s="32">
        <v>5.5</v>
      </c>
      <c r="H63" s="34">
        <f t="shared" si="1"/>
        <v>89.1</v>
      </c>
      <c r="I63" s="35"/>
    </row>
    <row r="64" s="19" customFormat="1" ht="17" customHeight="1" spans="1:9 16382:16384">
      <c r="A64" s="30">
        <v>61</v>
      </c>
      <c r="B64" s="55" t="s">
        <v>251</v>
      </c>
      <c r="C64" s="32" t="s">
        <v>190</v>
      </c>
      <c r="D64" s="32">
        <v>16</v>
      </c>
      <c r="E64" s="33">
        <v>13.67</v>
      </c>
      <c r="F64" s="32">
        <v>16</v>
      </c>
      <c r="G64" s="30">
        <v>13.67</v>
      </c>
      <c r="H64" s="34">
        <f t="shared" si="1"/>
        <v>221.454</v>
      </c>
      <c r="I64" s="35"/>
    </row>
    <row r="65" s="19" customFormat="1" ht="17" customHeight="1" spans="1:9">
      <c r="A65" s="30">
        <v>62</v>
      </c>
      <c r="B65" s="55" t="s">
        <v>252</v>
      </c>
      <c r="C65" s="32" t="s">
        <v>190</v>
      </c>
      <c r="D65" s="32">
        <v>10</v>
      </c>
      <c r="E65" s="33">
        <v>6.52</v>
      </c>
      <c r="F65" s="32">
        <v>10</v>
      </c>
      <c r="G65" s="32">
        <v>6.52</v>
      </c>
      <c r="H65" s="34">
        <f t="shared" si="1"/>
        <v>105.624</v>
      </c>
      <c r="I65" s="35"/>
    </row>
    <row r="66" s="19" customFormat="1" ht="17" customHeight="1" spans="1:9">
      <c r="A66" s="30">
        <v>63</v>
      </c>
      <c r="B66" s="55" t="s">
        <v>253</v>
      </c>
      <c r="C66" s="32" t="s">
        <v>190</v>
      </c>
      <c r="D66" s="32">
        <v>5</v>
      </c>
      <c r="E66" s="33">
        <v>15.04</v>
      </c>
      <c r="F66" s="32">
        <v>5</v>
      </c>
      <c r="G66" s="32">
        <v>5</v>
      </c>
      <c r="H66" s="34">
        <f t="shared" si="1"/>
        <v>81</v>
      </c>
      <c r="I66" s="35"/>
    </row>
    <row r="67" s="19" customFormat="1" ht="17" customHeight="1" spans="1:9">
      <c r="A67" s="30">
        <v>64</v>
      </c>
      <c r="B67" s="55" t="s">
        <v>254</v>
      </c>
      <c r="C67" s="32" t="s">
        <v>190</v>
      </c>
      <c r="D67" s="32">
        <v>17</v>
      </c>
      <c r="E67" s="33">
        <v>8.79</v>
      </c>
      <c r="F67" s="32">
        <v>17</v>
      </c>
      <c r="G67" s="30">
        <v>8.79</v>
      </c>
      <c r="H67" s="34">
        <f t="shared" si="1"/>
        <v>142.398</v>
      </c>
      <c r="I67" s="35"/>
    </row>
    <row r="68" s="19" customFormat="1" ht="17" customHeight="1" spans="1:9">
      <c r="A68" s="30">
        <v>65</v>
      </c>
      <c r="B68" s="55" t="s">
        <v>255</v>
      </c>
      <c r="C68" s="32" t="s">
        <v>190</v>
      </c>
      <c r="D68" s="32">
        <v>16</v>
      </c>
      <c r="E68" s="33">
        <v>24.94</v>
      </c>
      <c r="F68" s="32">
        <v>16</v>
      </c>
      <c r="G68" s="30">
        <v>16</v>
      </c>
      <c r="H68" s="34">
        <f t="shared" si="1"/>
        <v>259.2</v>
      </c>
      <c r="I68" s="35"/>
    </row>
    <row r="69" s="19" customFormat="1" ht="17" customHeight="1" spans="1:9">
      <c r="A69" s="30">
        <v>66</v>
      </c>
      <c r="B69" s="55" t="s">
        <v>256</v>
      </c>
      <c r="C69" s="32" t="s">
        <v>190</v>
      </c>
      <c r="D69" s="32">
        <v>40</v>
      </c>
      <c r="E69" s="33">
        <v>1.68</v>
      </c>
      <c r="F69" s="32">
        <v>40</v>
      </c>
      <c r="G69" s="32">
        <v>1.68</v>
      </c>
      <c r="H69" s="34">
        <f t="shared" ref="H69:H100" si="2">G69*16.2</f>
        <v>27.216</v>
      </c>
      <c r="I69" s="35"/>
    </row>
    <row r="70" s="19" customFormat="1" ht="17" customHeight="1" spans="1:9">
      <c r="A70" s="30">
        <v>67</v>
      </c>
      <c r="B70" s="55" t="s">
        <v>257</v>
      </c>
      <c r="C70" s="32" t="s">
        <v>190</v>
      </c>
      <c r="D70" s="32">
        <v>11</v>
      </c>
      <c r="E70" s="33">
        <v>12.24</v>
      </c>
      <c r="F70" s="32">
        <v>11</v>
      </c>
      <c r="G70" s="32">
        <v>11</v>
      </c>
      <c r="H70" s="34">
        <f t="shared" si="2"/>
        <v>178.2</v>
      </c>
      <c r="I70" s="35"/>
    </row>
    <row r="71" s="19" customFormat="1" ht="17" customHeight="1" spans="1:9">
      <c r="A71" s="30">
        <v>68</v>
      </c>
      <c r="B71" s="55" t="s">
        <v>258</v>
      </c>
      <c r="C71" s="32" t="s">
        <v>190</v>
      </c>
      <c r="D71" s="32">
        <v>16</v>
      </c>
      <c r="E71" s="33">
        <v>9.07</v>
      </c>
      <c r="F71" s="32">
        <v>16</v>
      </c>
      <c r="G71" s="32">
        <v>9.07</v>
      </c>
      <c r="H71" s="34">
        <f t="shared" si="2"/>
        <v>146.934</v>
      </c>
      <c r="I71" s="35"/>
    </row>
    <row r="72" s="19" customFormat="1" ht="17" customHeight="1" spans="1:9">
      <c r="A72" s="30">
        <v>69</v>
      </c>
      <c r="B72" s="55" t="s">
        <v>259</v>
      </c>
      <c r="C72" s="32" t="s">
        <v>190</v>
      </c>
      <c r="D72" s="32">
        <v>14</v>
      </c>
      <c r="E72" s="33">
        <v>11.07</v>
      </c>
      <c r="F72" s="32">
        <v>14</v>
      </c>
      <c r="G72" s="30">
        <v>11.07</v>
      </c>
      <c r="H72" s="34">
        <f t="shared" si="2"/>
        <v>179.334</v>
      </c>
      <c r="I72" s="35"/>
    </row>
    <row r="73" s="19" customFormat="1" ht="17" customHeight="1" spans="1:9">
      <c r="A73" s="30">
        <v>70</v>
      </c>
      <c r="B73" s="55" t="s">
        <v>260</v>
      </c>
      <c r="C73" s="32" t="s">
        <v>190</v>
      </c>
      <c r="D73" s="32">
        <v>16</v>
      </c>
      <c r="E73" s="33">
        <v>8.9</v>
      </c>
      <c r="F73" s="32">
        <v>16</v>
      </c>
      <c r="G73" s="30">
        <v>8.9</v>
      </c>
      <c r="H73" s="34">
        <f t="shared" si="2"/>
        <v>144.18</v>
      </c>
      <c r="I73" s="35"/>
    </row>
    <row r="74" s="19" customFormat="1" ht="17" customHeight="1" spans="1:9">
      <c r="A74" s="30">
        <v>71</v>
      </c>
      <c r="B74" s="55" t="s">
        <v>261</v>
      </c>
      <c r="C74" s="32" t="s">
        <v>190</v>
      </c>
      <c r="D74" s="32">
        <v>4</v>
      </c>
      <c r="E74" s="33">
        <v>5.38</v>
      </c>
      <c r="F74" s="32">
        <v>4</v>
      </c>
      <c r="G74" s="15">
        <v>4</v>
      </c>
      <c r="H74" s="34">
        <f t="shared" si="2"/>
        <v>64.8</v>
      </c>
      <c r="I74" s="35"/>
    </row>
    <row r="75" s="19" customFormat="1" ht="17" customHeight="1" spans="1:9">
      <c r="A75" s="30">
        <v>72</v>
      </c>
      <c r="B75" s="55" t="s">
        <v>262</v>
      </c>
      <c r="C75" s="32" t="s">
        <v>190</v>
      </c>
      <c r="D75" s="32">
        <v>15</v>
      </c>
      <c r="E75" s="33">
        <v>7.49</v>
      </c>
      <c r="F75" s="32">
        <v>15</v>
      </c>
      <c r="G75" s="15">
        <v>7.49</v>
      </c>
      <c r="H75" s="34">
        <f t="shared" si="2"/>
        <v>121.338</v>
      </c>
      <c r="I75" s="35"/>
    </row>
    <row r="76" s="19" customFormat="1" ht="17" customHeight="1" spans="1:9">
      <c r="A76" s="30">
        <v>73</v>
      </c>
      <c r="B76" s="55" t="s">
        <v>263</v>
      </c>
      <c r="C76" s="32" t="s">
        <v>190</v>
      </c>
      <c r="D76" s="32">
        <v>30</v>
      </c>
      <c r="E76" s="33">
        <v>12.52</v>
      </c>
      <c r="F76" s="32">
        <v>30</v>
      </c>
      <c r="G76" s="15">
        <v>12.52</v>
      </c>
      <c r="H76" s="34">
        <f t="shared" si="2"/>
        <v>202.824</v>
      </c>
      <c r="I76" s="35"/>
    </row>
    <row r="77" s="19" customFormat="1" ht="17" customHeight="1" spans="1:9">
      <c r="A77" s="30">
        <v>74</v>
      </c>
      <c r="B77" s="55" t="s">
        <v>264</v>
      </c>
      <c r="C77" s="32" t="s">
        <v>190</v>
      </c>
      <c r="D77" s="32">
        <v>11.5</v>
      </c>
      <c r="E77" s="33">
        <v>14.15</v>
      </c>
      <c r="F77" s="32">
        <v>11.5</v>
      </c>
      <c r="G77" s="15">
        <v>11.5</v>
      </c>
      <c r="H77" s="34">
        <f t="shared" si="2"/>
        <v>186.3</v>
      </c>
      <c r="I77" s="35"/>
    </row>
    <row r="78" s="19" customFormat="1" ht="17" customHeight="1" spans="1:9">
      <c r="A78" s="30">
        <v>75</v>
      </c>
      <c r="B78" s="55" t="s">
        <v>265</v>
      </c>
      <c r="C78" s="32" t="s">
        <v>190</v>
      </c>
      <c r="D78" s="32">
        <v>18</v>
      </c>
      <c r="E78" s="33">
        <v>7.94</v>
      </c>
      <c r="F78" s="32">
        <v>18</v>
      </c>
      <c r="G78" s="15">
        <v>7.94</v>
      </c>
      <c r="H78" s="34">
        <f t="shared" si="2"/>
        <v>128.628</v>
      </c>
      <c r="I78" s="35"/>
    </row>
    <row r="79" s="19" customFormat="1" ht="17" customHeight="1" spans="1:9">
      <c r="A79" s="30">
        <v>76</v>
      </c>
      <c r="B79" s="55" t="s">
        <v>266</v>
      </c>
      <c r="C79" s="32" t="s">
        <v>190</v>
      </c>
      <c r="D79" s="32">
        <v>11</v>
      </c>
      <c r="E79" s="33">
        <v>14.86</v>
      </c>
      <c r="F79" s="32">
        <v>11</v>
      </c>
      <c r="G79" s="32">
        <v>11</v>
      </c>
      <c r="H79" s="34">
        <f t="shared" si="2"/>
        <v>178.2</v>
      </c>
      <c r="I79" s="35"/>
    </row>
    <row r="80" s="19" customFormat="1" ht="17" customHeight="1" spans="1:9">
      <c r="A80" s="30">
        <v>77</v>
      </c>
      <c r="B80" s="55" t="s">
        <v>267</v>
      </c>
      <c r="C80" s="32" t="s">
        <v>190</v>
      </c>
      <c r="D80" s="32">
        <v>20</v>
      </c>
      <c r="E80" s="33">
        <v>8.8</v>
      </c>
      <c r="F80" s="32">
        <v>20</v>
      </c>
      <c r="G80" s="32">
        <v>8.8</v>
      </c>
      <c r="H80" s="34">
        <f t="shared" si="2"/>
        <v>142.56</v>
      </c>
      <c r="I80" s="35"/>
    </row>
    <row r="81" s="19" customFormat="1" ht="17" customHeight="1" spans="1:9">
      <c r="A81" s="30">
        <v>78</v>
      </c>
      <c r="B81" s="55" t="s">
        <v>268</v>
      </c>
      <c r="C81" s="32" t="s">
        <v>190</v>
      </c>
      <c r="D81" s="32">
        <v>20</v>
      </c>
      <c r="E81" s="33">
        <v>15.47</v>
      </c>
      <c r="F81" s="32">
        <v>20</v>
      </c>
      <c r="G81" s="32">
        <v>15.47</v>
      </c>
      <c r="H81" s="34">
        <f t="shared" si="2"/>
        <v>250.614</v>
      </c>
      <c r="I81" s="35"/>
    </row>
    <row r="82" s="19" customFormat="1" ht="17" customHeight="1" spans="1:9">
      <c r="A82" s="30">
        <v>79</v>
      </c>
      <c r="B82" s="55" t="s">
        <v>269</v>
      </c>
      <c r="C82" s="32" t="s">
        <v>190</v>
      </c>
      <c r="D82" s="32">
        <v>15</v>
      </c>
      <c r="E82" s="33">
        <v>16.9</v>
      </c>
      <c r="F82" s="32">
        <v>15</v>
      </c>
      <c r="G82" s="15">
        <v>15</v>
      </c>
      <c r="H82" s="34">
        <f t="shared" si="2"/>
        <v>243</v>
      </c>
      <c r="I82" s="35"/>
    </row>
    <row r="83" s="19" customFormat="1" ht="17" customHeight="1" spans="1:9">
      <c r="A83" s="30">
        <v>80</v>
      </c>
      <c r="B83" s="55" t="s">
        <v>270</v>
      </c>
      <c r="C83" s="32" t="s">
        <v>190</v>
      </c>
      <c r="D83" s="32">
        <v>13.5</v>
      </c>
      <c r="E83" s="33">
        <v>5.87</v>
      </c>
      <c r="F83" s="32">
        <v>13.5</v>
      </c>
      <c r="G83" s="15">
        <v>5.87</v>
      </c>
      <c r="H83" s="34">
        <f t="shared" si="2"/>
        <v>95.094</v>
      </c>
      <c r="I83" s="35"/>
    </row>
    <row r="84" s="19" customFormat="1" ht="17" customHeight="1" spans="1:9">
      <c r="A84" s="30">
        <v>81</v>
      </c>
      <c r="B84" s="55" t="s">
        <v>271</v>
      </c>
      <c r="C84" s="32" t="s">
        <v>190</v>
      </c>
      <c r="D84" s="32">
        <v>17.4</v>
      </c>
      <c r="E84" s="33">
        <v>17.23</v>
      </c>
      <c r="F84" s="32">
        <v>17.4</v>
      </c>
      <c r="G84" s="15">
        <v>17.23</v>
      </c>
      <c r="H84" s="34">
        <f t="shared" si="2"/>
        <v>279.126</v>
      </c>
      <c r="I84" s="35"/>
    </row>
    <row r="85" s="19" customFormat="1" ht="17" customHeight="1" spans="1:9">
      <c r="A85" s="30">
        <v>82</v>
      </c>
      <c r="B85" s="55" t="s">
        <v>272</v>
      </c>
      <c r="C85" s="32" t="s">
        <v>190</v>
      </c>
      <c r="D85" s="32">
        <v>12.3</v>
      </c>
      <c r="E85" s="33">
        <v>4.96</v>
      </c>
      <c r="F85" s="32">
        <v>12.3</v>
      </c>
      <c r="G85" s="15">
        <v>4.96</v>
      </c>
      <c r="H85" s="34">
        <f t="shared" si="2"/>
        <v>80.352</v>
      </c>
      <c r="I85" s="35"/>
    </row>
    <row r="86" s="19" customFormat="1" ht="17" customHeight="1" spans="1:9">
      <c r="A86" s="30">
        <v>83</v>
      </c>
      <c r="B86" s="55" t="s">
        <v>273</v>
      </c>
      <c r="C86" s="32" t="s">
        <v>190</v>
      </c>
      <c r="D86" s="32">
        <v>11</v>
      </c>
      <c r="E86" s="33">
        <v>10.88</v>
      </c>
      <c r="F86" s="32">
        <v>11</v>
      </c>
      <c r="G86" s="15">
        <v>10.88</v>
      </c>
      <c r="H86" s="34">
        <f t="shared" si="2"/>
        <v>176.256</v>
      </c>
      <c r="I86" s="35"/>
    </row>
    <row r="87" s="19" customFormat="1" ht="17" customHeight="1" spans="1:9">
      <c r="A87" s="30">
        <v>84</v>
      </c>
      <c r="B87" s="55" t="s">
        <v>274</v>
      </c>
      <c r="C87" s="32" t="s">
        <v>190</v>
      </c>
      <c r="D87" s="32">
        <v>18</v>
      </c>
      <c r="E87" s="33">
        <v>18.26</v>
      </c>
      <c r="F87" s="32">
        <v>18</v>
      </c>
      <c r="G87" s="15">
        <v>18</v>
      </c>
      <c r="H87" s="34">
        <f t="shared" si="2"/>
        <v>291.6</v>
      </c>
      <c r="I87" s="35"/>
    </row>
    <row r="88" s="19" customFormat="1" ht="17" customHeight="1" spans="1:9">
      <c r="A88" s="30">
        <v>85</v>
      </c>
      <c r="B88" s="55" t="s">
        <v>275</v>
      </c>
      <c r="C88" s="32" t="s">
        <v>190</v>
      </c>
      <c r="D88" s="32">
        <v>3</v>
      </c>
      <c r="E88" s="33">
        <v>14.47</v>
      </c>
      <c r="F88" s="32">
        <v>3</v>
      </c>
      <c r="G88" s="15">
        <v>3</v>
      </c>
      <c r="H88" s="34">
        <f t="shared" si="2"/>
        <v>48.6</v>
      </c>
      <c r="I88" s="35"/>
    </row>
    <row r="89" s="19" customFormat="1" ht="17" customHeight="1" spans="1:9">
      <c r="A89" s="30">
        <v>86</v>
      </c>
      <c r="B89" s="55" t="s">
        <v>276</v>
      </c>
      <c r="C89" s="32" t="s">
        <v>190</v>
      </c>
      <c r="D89" s="32">
        <v>26</v>
      </c>
      <c r="E89" s="33">
        <v>20.9</v>
      </c>
      <c r="F89" s="32">
        <v>26</v>
      </c>
      <c r="G89" s="32">
        <v>20.9</v>
      </c>
      <c r="H89" s="34">
        <f t="shared" si="2"/>
        <v>338.58</v>
      </c>
      <c r="I89" s="35"/>
    </row>
    <row r="90" s="19" customFormat="1" ht="17" customHeight="1" spans="1:9">
      <c r="A90" s="30">
        <v>87</v>
      </c>
      <c r="B90" s="55" t="s">
        <v>277</v>
      </c>
      <c r="C90" s="32" t="s">
        <v>190</v>
      </c>
      <c r="D90" s="32">
        <v>14</v>
      </c>
      <c r="E90" s="33">
        <v>14.74</v>
      </c>
      <c r="F90" s="32">
        <v>14</v>
      </c>
      <c r="G90" s="32">
        <v>14</v>
      </c>
      <c r="H90" s="34">
        <f t="shared" si="2"/>
        <v>226.8</v>
      </c>
      <c r="I90" s="35"/>
    </row>
    <row r="91" s="19" customFormat="1" ht="17" customHeight="1" spans="1:9">
      <c r="A91" s="30">
        <v>88</v>
      </c>
      <c r="B91" s="55" t="s">
        <v>278</v>
      </c>
      <c r="C91" s="32" t="s">
        <v>190</v>
      </c>
      <c r="D91" s="32">
        <v>25</v>
      </c>
      <c r="E91" s="33">
        <v>13.63</v>
      </c>
      <c r="F91" s="32">
        <v>25</v>
      </c>
      <c r="G91" s="15">
        <v>13.63</v>
      </c>
      <c r="H91" s="34">
        <f t="shared" si="2"/>
        <v>220.806</v>
      </c>
      <c r="I91" s="35"/>
    </row>
    <row r="92" s="19" customFormat="1" ht="17" customHeight="1" spans="1:9">
      <c r="A92" s="30">
        <v>89</v>
      </c>
      <c r="B92" s="55" t="s">
        <v>279</v>
      </c>
      <c r="C92" s="32" t="s">
        <v>190</v>
      </c>
      <c r="D92" s="32">
        <v>16.5</v>
      </c>
      <c r="E92" s="33">
        <v>14.29</v>
      </c>
      <c r="F92" s="32">
        <v>16.5</v>
      </c>
      <c r="G92" s="15">
        <v>14.29</v>
      </c>
      <c r="H92" s="34">
        <f t="shared" si="2"/>
        <v>231.498</v>
      </c>
      <c r="I92" s="35"/>
    </row>
    <row r="93" s="19" customFormat="1" ht="17" customHeight="1" spans="1:9">
      <c r="A93" s="30">
        <v>90</v>
      </c>
      <c r="B93" s="55" t="s">
        <v>280</v>
      </c>
      <c r="C93" s="32" t="s">
        <v>190</v>
      </c>
      <c r="D93" s="32">
        <v>14.5</v>
      </c>
      <c r="E93" s="33">
        <v>6.5</v>
      </c>
      <c r="F93" s="32">
        <v>14.5</v>
      </c>
      <c r="G93" s="15">
        <v>6.5</v>
      </c>
      <c r="H93" s="34">
        <f t="shared" si="2"/>
        <v>105.3</v>
      </c>
      <c r="I93" s="35"/>
    </row>
    <row r="94" s="19" customFormat="1" ht="17" customHeight="1" spans="1:9">
      <c r="A94" s="30">
        <v>91</v>
      </c>
      <c r="B94" s="55" t="s">
        <v>281</v>
      </c>
      <c r="C94" s="32" t="s">
        <v>190</v>
      </c>
      <c r="D94" s="30">
        <v>18</v>
      </c>
      <c r="E94" s="39">
        <v>21.38</v>
      </c>
      <c r="F94" s="30">
        <v>18</v>
      </c>
      <c r="G94" s="15">
        <v>12.23</v>
      </c>
      <c r="H94" s="34">
        <f t="shared" si="2"/>
        <v>198.126</v>
      </c>
      <c r="I94" s="35"/>
    </row>
    <row r="95" s="19" customFormat="1" ht="17" customHeight="1" spans="1:9">
      <c r="A95" s="30">
        <v>92</v>
      </c>
      <c r="B95" s="55" t="s">
        <v>282</v>
      </c>
      <c r="C95" s="32" t="s">
        <v>190</v>
      </c>
      <c r="D95" s="32">
        <v>28</v>
      </c>
      <c r="E95" s="33">
        <v>9.1</v>
      </c>
      <c r="F95" s="32">
        <v>28</v>
      </c>
      <c r="G95" s="15">
        <v>9.1</v>
      </c>
      <c r="H95" s="34">
        <f t="shared" si="2"/>
        <v>147.42</v>
      </c>
      <c r="I95" s="35"/>
    </row>
    <row r="96" s="19" customFormat="1" ht="17" customHeight="1" spans="1:9">
      <c r="A96" s="30">
        <v>93</v>
      </c>
      <c r="B96" s="55" t="s">
        <v>216</v>
      </c>
      <c r="C96" s="32" t="s">
        <v>190</v>
      </c>
      <c r="D96" s="32">
        <v>45</v>
      </c>
      <c r="E96" s="33">
        <v>10.32</v>
      </c>
      <c r="F96" s="32">
        <v>45</v>
      </c>
      <c r="G96" s="15">
        <v>10.32</v>
      </c>
      <c r="H96" s="34">
        <f t="shared" si="2"/>
        <v>167.184</v>
      </c>
      <c r="I96" s="35"/>
    </row>
    <row r="97" s="19" customFormat="1" ht="17" customHeight="1" spans="1:9">
      <c r="A97" s="30">
        <v>94</v>
      </c>
      <c r="B97" s="55" t="s">
        <v>283</v>
      </c>
      <c r="C97" s="32" t="s">
        <v>190</v>
      </c>
      <c r="D97" s="32">
        <v>18</v>
      </c>
      <c r="E97" s="33">
        <v>14.71</v>
      </c>
      <c r="F97" s="32">
        <v>18</v>
      </c>
      <c r="G97" s="33">
        <v>14.71</v>
      </c>
      <c r="H97" s="34">
        <f t="shared" si="2"/>
        <v>238.302</v>
      </c>
      <c r="I97" s="35"/>
    </row>
    <row r="98" s="19" customFormat="1" ht="17" customHeight="1" spans="1:9">
      <c r="A98" s="30">
        <v>95</v>
      </c>
      <c r="B98" s="55" t="s">
        <v>206</v>
      </c>
      <c r="C98" s="32" t="s">
        <v>190</v>
      </c>
      <c r="D98" s="32">
        <v>32</v>
      </c>
      <c r="E98" s="33">
        <v>8.29</v>
      </c>
      <c r="F98" s="32">
        <v>32</v>
      </c>
      <c r="G98" s="33">
        <v>8.29</v>
      </c>
      <c r="H98" s="34">
        <f t="shared" si="2"/>
        <v>134.298</v>
      </c>
      <c r="I98" s="35"/>
    </row>
    <row r="99" s="19" customFormat="1" ht="17" customHeight="1" spans="1:9">
      <c r="A99" s="30">
        <v>96</v>
      </c>
      <c r="B99" s="55" t="s">
        <v>284</v>
      </c>
      <c r="C99" s="32" t="s">
        <v>190</v>
      </c>
      <c r="D99" s="32">
        <v>12</v>
      </c>
      <c r="E99" s="33">
        <v>5.91</v>
      </c>
      <c r="F99" s="32">
        <v>12</v>
      </c>
      <c r="G99" s="33">
        <v>5.91</v>
      </c>
      <c r="H99" s="34">
        <f t="shared" si="2"/>
        <v>95.742</v>
      </c>
      <c r="I99" s="35"/>
    </row>
    <row r="100" s="19" customFormat="1" ht="17" customHeight="1" spans="1:9">
      <c r="A100" s="30">
        <v>97</v>
      </c>
      <c r="B100" s="55" t="s">
        <v>285</v>
      </c>
      <c r="C100" s="32" t="s">
        <v>190</v>
      </c>
      <c r="D100" s="32">
        <v>16</v>
      </c>
      <c r="E100" s="33">
        <v>12.68</v>
      </c>
      <c r="F100" s="32">
        <v>16</v>
      </c>
      <c r="G100" s="33">
        <v>12.68</v>
      </c>
      <c r="H100" s="34">
        <f t="shared" si="2"/>
        <v>205.416</v>
      </c>
      <c r="I100" s="35"/>
    </row>
    <row r="101" s="19" customFormat="1" ht="17" customHeight="1" spans="1:9">
      <c r="A101" s="30">
        <v>98</v>
      </c>
      <c r="B101" s="55" t="s">
        <v>286</v>
      </c>
      <c r="C101" s="32" t="s">
        <v>190</v>
      </c>
      <c r="D101" s="32">
        <v>14</v>
      </c>
      <c r="E101" s="33">
        <v>9.06</v>
      </c>
      <c r="F101" s="32">
        <v>14</v>
      </c>
      <c r="G101" s="33">
        <v>9.06</v>
      </c>
      <c r="H101" s="34">
        <f t="shared" ref="H101:H132" si="3">G101*16.2</f>
        <v>146.772</v>
      </c>
      <c r="I101" s="35"/>
    </row>
    <row r="102" s="19" customFormat="1" ht="17" customHeight="1" spans="1:9">
      <c r="A102" s="30">
        <v>99</v>
      </c>
      <c r="B102" s="55" t="s">
        <v>287</v>
      </c>
      <c r="C102" s="32" t="s">
        <v>190</v>
      </c>
      <c r="D102" s="32">
        <v>27.8</v>
      </c>
      <c r="E102" s="33">
        <v>7.69</v>
      </c>
      <c r="F102" s="32">
        <v>27.8</v>
      </c>
      <c r="G102" s="33">
        <v>7.69</v>
      </c>
      <c r="H102" s="34">
        <f t="shared" si="3"/>
        <v>124.578</v>
      </c>
      <c r="I102" s="35"/>
    </row>
    <row r="103" s="19" customFormat="1" ht="17" customHeight="1" spans="1:9">
      <c r="A103" s="30">
        <v>100</v>
      </c>
      <c r="B103" s="55" t="s">
        <v>288</v>
      </c>
      <c r="C103" s="32" t="s">
        <v>190</v>
      </c>
      <c r="D103" s="32">
        <v>16</v>
      </c>
      <c r="E103" s="33">
        <v>15.97</v>
      </c>
      <c r="F103" s="32">
        <v>16</v>
      </c>
      <c r="G103" s="33">
        <v>15.97</v>
      </c>
      <c r="H103" s="34">
        <f t="shared" si="3"/>
        <v>258.714</v>
      </c>
      <c r="I103" s="35"/>
    </row>
    <row r="104" s="19" customFormat="1" ht="17" customHeight="1" spans="1:9">
      <c r="A104" s="30">
        <v>101</v>
      </c>
      <c r="B104" s="55" t="s">
        <v>289</v>
      </c>
      <c r="C104" s="32" t="s">
        <v>190</v>
      </c>
      <c r="D104" s="32">
        <v>34</v>
      </c>
      <c r="E104" s="33">
        <v>16</v>
      </c>
      <c r="F104" s="32">
        <v>34</v>
      </c>
      <c r="G104" s="33">
        <v>16</v>
      </c>
      <c r="H104" s="34">
        <f t="shared" si="3"/>
        <v>259.2</v>
      </c>
      <c r="I104" s="35"/>
    </row>
    <row r="105" s="19" customFormat="1" ht="17" customHeight="1" spans="1:9">
      <c r="A105" s="30">
        <v>102</v>
      </c>
      <c r="B105" s="55" t="s">
        <v>290</v>
      </c>
      <c r="C105" s="32" t="s">
        <v>190</v>
      </c>
      <c r="D105" s="32">
        <v>16</v>
      </c>
      <c r="E105" s="33">
        <v>11.97</v>
      </c>
      <c r="F105" s="32">
        <v>16</v>
      </c>
      <c r="G105" s="33">
        <v>11.97</v>
      </c>
      <c r="H105" s="34">
        <f t="shared" si="3"/>
        <v>193.914</v>
      </c>
      <c r="I105" s="35"/>
    </row>
    <row r="106" s="19" customFormat="1" ht="17" customHeight="1" spans="1:9">
      <c r="A106" s="30">
        <v>103</v>
      </c>
      <c r="B106" s="55" t="s">
        <v>291</v>
      </c>
      <c r="C106" s="32" t="s">
        <v>190</v>
      </c>
      <c r="D106" s="32">
        <v>28</v>
      </c>
      <c r="E106" s="33">
        <v>9.37</v>
      </c>
      <c r="F106" s="32">
        <v>28</v>
      </c>
      <c r="G106" s="33">
        <v>9.37</v>
      </c>
      <c r="H106" s="34">
        <f t="shared" si="3"/>
        <v>151.794</v>
      </c>
      <c r="I106" s="35"/>
    </row>
    <row r="107" s="19" customFormat="1" ht="17" customHeight="1" spans="1:9">
      <c r="A107" s="30">
        <v>104</v>
      </c>
      <c r="B107" s="55" t="s">
        <v>292</v>
      </c>
      <c r="C107" s="32" t="s">
        <v>190</v>
      </c>
      <c r="D107" s="32">
        <v>12</v>
      </c>
      <c r="E107" s="33">
        <v>10.93</v>
      </c>
      <c r="F107" s="32">
        <v>12</v>
      </c>
      <c r="G107" s="33">
        <v>10.93</v>
      </c>
      <c r="H107" s="34">
        <f t="shared" si="3"/>
        <v>177.066</v>
      </c>
      <c r="I107" s="35"/>
    </row>
    <row r="108" s="19" customFormat="1" ht="17" customHeight="1" spans="1:9">
      <c r="A108" s="30">
        <v>105</v>
      </c>
      <c r="B108" s="55" t="s">
        <v>293</v>
      </c>
      <c r="C108" s="32" t="s">
        <v>190</v>
      </c>
      <c r="D108" s="32">
        <v>12</v>
      </c>
      <c r="E108" s="33">
        <v>4.76</v>
      </c>
      <c r="F108" s="32">
        <v>12</v>
      </c>
      <c r="G108" s="33">
        <v>4.76</v>
      </c>
      <c r="H108" s="34">
        <f t="shared" si="3"/>
        <v>77.112</v>
      </c>
      <c r="I108" s="35"/>
    </row>
    <row r="109" s="19" customFormat="1" ht="17" customHeight="1" spans="1:9">
      <c r="A109" s="30">
        <v>106</v>
      </c>
      <c r="B109" s="55" t="s">
        <v>294</v>
      </c>
      <c r="C109" s="32" t="s">
        <v>190</v>
      </c>
      <c r="D109" s="32">
        <v>14</v>
      </c>
      <c r="E109" s="33">
        <v>12.69</v>
      </c>
      <c r="F109" s="32">
        <v>14</v>
      </c>
      <c r="G109" s="33">
        <v>12.69</v>
      </c>
      <c r="H109" s="34">
        <f t="shared" si="3"/>
        <v>205.578</v>
      </c>
      <c r="I109" s="35"/>
    </row>
    <row r="110" s="19" customFormat="1" ht="17" customHeight="1" spans="1:9">
      <c r="A110" s="30">
        <v>107</v>
      </c>
      <c r="B110" s="55" t="s">
        <v>295</v>
      </c>
      <c r="C110" s="32" t="s">
        <v>190</v>
      </c>
      <c r="D110" s="32">
        <v>42.5</v>
      </c>
      <c r="E110" s="33">
        <v>5.57</v>
      </c>
      <c r="F110" s="32">
        <v>42.5</v>
      </c>
      <c r="G110" s="33">
        <v>5.57</v>
      </c>
      <c r="H110" s="34">
        <f t="shared" si="3"/>
        <v>90.234</v>
      </c>
      <c r="I110" s="35"/>
    </row>
    <row r="111" s="19" customFormat="1" ht="17" customHeight="1" spans="1:9">
      <c r="A111" s="30">
        <v>108</v>
      </c>
      <c r="B111" s="55" t="s">
        <v>296</v>
      </c>
      <c r="C111" s="32" t="s">
        <v>190</v>
      </c>
      <c r="D111" s="32">
        <v>12</v>
      </c>
      <c r="E111" s="33">
        <v>13.51</v>
      </c>
      <c r="F111" s="32">
        <v>12</v>
      </c>
      <c r="G111" s="15">
        <v>12</v>
      </c>
      <c r="H111" s="34">
        <f t="shared" si="3"/>
        <v>194.4</v>
      </c>
      <c r="I111" s="35"/>
    </row>
    <row r="112" s="19" customFormat="1" ht="17" customHeight="1" spans="1:9">
      <c r="A112" s="30">
        <v>109</v>
      </c>
      <c r="B112" s="55" t="s">
        <v>297</v>
      </c>
      <c r="C112" s="32" t="s">
        <v>190</v>
      </c>
      <c r="D112" s="32">
        <v>12.5</v>
      </c>
      <c r="E112" s="33">
        <v>9.05</v>
      </c>
      <c r="F112" s="32">
        <v>12.5</v>
      </c>
      <c r="G112" s="33">
        <v>9.05</v>
      </c>
      <c r="H112" s="34">
        <f t="shared" si="3"/>
        <v>146.61</v>
      </c>
      <c r="I112" s="35"/>
    </row>
    <row r="113" s="19" customFormat="1" ht="17" customHeight="1" spans="1:9">
      <c r="A113" s="30">
        <v>110</v>
      </c>
      <c r="B113" s="55" t="s">
        <v>298</v>
      </c>
      <c r="C113" s="32" t="s">
        <v>190</v>
      </c>
      <c r="D113" s="32">
        <v>7.5</v>
      </c>
      <c r="E113" s="33">
        <v>5.83</v>
      </c>
      <c r="F113" s="32">
        <v>7.5</v>
      </c>
      <c r="G113" s="33">
        <v>5.83</v>
      </c>
      <c r="H113" s="34">
        <f t="shared" si="3"/>
        <v>94.446</v>
      </c>
      <c r="I113" s="35"/>
    </row>
    <row r="114" s="19" customFormat="1" ht="17" customHeight="1" spans="1:9">
      <c r="A114" s="30">
        <v>111</v>
      </c>
      <c r="B114" s="55" t="s">
        <v>299</v>
      </c>
      <c r="C114" s="32" t="s">
        <v>190</v>
      </c>
      <c r="D114" s="32">
        <v>23</v>
      </c>
      <c r="E114" s="33">
        <v>21.64</v>
      </c>
      <c r="F114" s="32">
        <v>23</v>
      </c>
      <c r="G114" s="33">
        <v>21.64</v>
      </c>
      <c r="H114" s="34">
        <f t="shared" si="3"/>
        <v>350.568</v>
      </c>
      <c r="I114" s="35"/>
    </row>
    <row r="115" s="19" customFormat="1" ht="17" customHeight="1" spans="1:9">
      <c r="A115" s="30">
        <v>112</v>
      </c>
      <c r="B115" s="55" t="s">
        <v>300</v>
      </c>
      <c r="C115" s="32" t="s">
        <v>190</v>
      </c>
      <c r="D115" s="32">
        <v>23</v>
      </c>
      <c r="E115" s="33">
        <v>10.13</v>
      </c>
      <c r="F115" s="32">
        <v>23</v>
      </c>
      <c r="G115" s="33">
        <v>10.13</v>
      </c>
      <c r="H115" s="34">
        <f t="shared" si="3"/>
        <v>164.106</v>
      </c>
      <c r="I115" s="35"/>
    </row>
    <row r="116" s="19" customFormat="1" ht="17" customHeight="1" spans="1:9">
      <c r="A116" s="30">
        <v>113</v>
      </c>
      <c r="B116" s="55" t="s">
        <v>301</v>
      </c>
      <c r="C116" s="32" t="s">
        <v>190</v>
      </c>
      <c r="D116" s="32">
        <v>27</v>
      </c>
      <c r="E116" s="33">
        <v>5.28</v>
      </c>
      <c r="F116" s="32">
        <v>27</v>
      </c>
      <c r="G116" s="33">
        <v>5.28</v>
      </c>
      <c r="H116" s="34">
        <f t="shared" si="3"/>
        <v>85.536</v>
      </c>
      <c r="I116" s="35"/>
    </row>
    <row r="117" s="19" customFormat="1" ht="17" customHeight="1" spans="1:9">
      <c r="A117" s="30">
        <v>114</v>
      </c>
      <c r="B117" s="55" t="s">
        <v>302</v>
      </c>
      <c r="C117" s="32" t="s">
        <v>190</v>
      </c>
      <c r="D117" s="32">
        <v>43.5</v>
      </c>
      <c r="E117" s="33">
        <v>13.71</v>
      </c>
      <c r="F117" s="32">
        <v>43.5</v>
      </c>
      <c r="G117" s="33">
        <v>13.71</v>
      </c>
      <c r="H117" s="34">
        <f t="shared" si="3"/>
        <v>222.102</v>
      </c>
      <c r="I117" s="35"/>
    </row>
    <row r="118" s="19" customFormat="1" ht="17" customHeight="1" spans="1:9">
      <c r="A118" s="30">
        <v>115</v>
      </c>
      <c r="B118" s="55" t="s">
        <v>303</v>
      </c>
      <c r="C118" s="32" t="s">
        <v>190</v>
      </c>
      <c r="D118" s="32">
        <v>23</v>
      </c>
      <c r="E118" s="33">
        <v>14.64</v>
      </c>
      <c r="F118" s="32">
        <v>23</v>
      </c>
      <c r="G118" s="33">
        <v>14.64</v>
      </c>
      <c r="H118" s="34">
        <f t="shared" si="3"/>
        <v>237.168</v>
      </c>
      <c r="I118" s="35"/>
    </row>
    <row r="119" s="19" customFormat="1" ht="17" customHeight="1" spans="1:9">
      <c r="A119" s="30">
        <v>116</v>
      </c>
      <c r="B119" s="55" t="s">
        <v>304</v>
      </c>
      <c r="C119" s="32" t="s">
        <v>190</v>
      </c>
      <c r="D119" s="30">
        <v>39.5</v>
      </c>
      <c r="E119" s="39">
        <v>4.26</v>
      </c>
      <c r="F119" s="30">
        <v>39.5</v>
      </c>
      <c r="G119" s="39">
        <v>4.26</v>
      </c>
      <c r="H119" s="34">
        <f t="shared" si="3"/>
        <v>69.012</v>
      </c>
      <c r="I119" s="35"/>
    </row>
    <row r="120" s="19" customFormat="1" ht="17" customHeight="1" spans="1:9">
      <c r="A120" s="30">
        <v>117</v>
      </c>
      <c r="B120" s="55" t="s">
        <v>305</v>
      </c>
      <c r="C120" s="32" t="s">
        <v>190</v>
      </c>
      <c r="D120" s="32">
        <v>25.3</v>
      </c>
      <c r="E120" s="33">
        <v>13.58</v>
      </c>
      <c r="F120" s="32">
        <v>25.3</v>
      </c>
      <c r="G120" s="33">
        <v>13.58</v>
      </c>
      <c r="H120" s="34">
        <f t="shared" si="3"/>
        <v>219.996</v>
      </c>
      <c r="I120" s="35"/>
    </row>
    <row r="121" s="19" customFormat="1" ht="17" customHeight="1" spans="1:9">
      <c r="A121" s="30">
        <v>118</v>
      </c>
      <c r="B121" s="55" t="s">
        <v>306</v>
      </c>
      <c r="C121" s="32" t="s">
        <v>190</v>
      </c>
      <c r="D121" s="32">
        <v>28</v>
      </c>
      <c r="E121" s="33">
        <v>7.82</v>
      </c>
      <c r="F121" s="32">
        <v>28</v>
      </c>
      <c r="G121" s="33">
        <v>7.82</v>
      </c>
      <c r="H121" s="34">
        <f t="shared" si="3"/>
        <v>126.684</v>
      </c>
      <c r="I121" s="35"/>
    </row>
    <row r="122" s="19" customFormat="1" ht="17" customHeight="1" spans="1:9">
      <c r="A122" s="30">
        <v>119</v>
      </c>
      <c r="B122" s="55" t="s">
        <v>307</v>
      </c>
      <c r="C122" s="32" t="s">
        <v>190</v>
      </c>
      <c r="D122" s="32">
        <v>29.5</v>
      </c>
      <c r="E122" s="33">
        <v>16.25</v>
      </c>
      <c r="F122" s="32">
        <v>29.5</v>
      </c>
      <c r="G122" s="33">
        <v>16.25</v>
      </c>
      <c r="H122" s="34">
        <f t="shared" si="3"/>
        <v>263.25</v>
      </c>
      <c r="I122" s="35"/>
    </row>
    <row r="123" s="19" customFormat="1" ht="17" customHeight="1" spans="1:9">
      <c r="A123" s="30">
        <v>120</v>
      </c>
      <c r="B123" s="55" t="s">
        <v>308</v>
      </c>
      <c r="C123" s="32" t="s">
        <v>190</v>
      </c>
      <c r="D123" s="32">
        <v>29.5</v>
      </c>
      <c r="E123" s="33">
        <v>15.96</v>
      </c>
      <c r="F123" s="32">
        <v>29.5</v>
      </c>
      <c r="G123" s="33">
        <v>15.96</v>
      </c>
      <c r="H123" s="34">
        <f t="shared" si="3"/>
        <v>258.552</v>
      </c>
      <c r="I123" s="35"/>
    </row>
    <row r="124" s="19" customFormat="1" ht="17" customHeight="1" spans="1:9">
      <c r="A124" s="30">
        <v>121</v>
      </c>
      <c r="B124" s="55" t="s">
        <v>309</v>
      </c>
      <c r="C124" s="32" t="s">
        <v>190</v>
      </c>
      <c r="D124" s="32">
        <v>29</v>
      </c>
      <c r="E124" s="33">
        <v>18.53</v>
      </c>
      <c r="F124" s="32">
        <v>29</v>
      </c>
      <c r="G124" s="33">
        <v>18.53</v>
      </c>
      <c r="H124" s="34">
        <f t="shared" si="3"/>
        <v>300.186</v>
      </c>
      <c r="I124" s="35"/>
    </row>
    <row r="125" s="19" customFormat="1" ht="17" customHeight="1" spans="1:9">
      <c r="A125" s="30">
        <v>122</v>
      </c>
      <c r="B125" s="55" t="s">
        <v>310</v>
      </c>
      <c r="C125" s="32" t="s">
        <v>190</v>
      </c>
      <c r="D125" s="32">
        <v>25</v>
      </c>
      <c r="E125" s="33">
        <v>14.84</v>
      </c>
      <c r="F125" s="32">
        <v>25</v>
      </c>
      <c r="G125" s="33">
        <v>14.84</v>
      </c>
      <c r="H125" s="34">
        <f t="shared" si="3"/>
        <v>240.408</v>
      </c>
      <c r="I125" s="35"/>
    </row>
    <row r="126" s="19" customFormat="1" ht="17" customHeight="1" spans="1:9">
      <c r="A126" s="30">
        <v>123</v>
      </c>
      <c r="B126" s="55" t="s">
        <v>311</v>
      </c>
      <c r="C126" s="32" t="s">
        <v>190</v>
      </c>
      <c r="D126" s="32">
        <v>28.6</v>
      </c>
      <c r="E126" s="33">
        <v>5.83</v>
      </c>
      <c r="F126" s="32">
        <v>28.6</v>
      </c>
      <c r="G126" s="33">
        <v>5.83</v>
      </c>
      <c r="H126" s="34">
        <f t="shared" si="3"/>
        <v>94.446</v>
      </c>
      <c r="I126" s="35"/>
    </row>
    <row r="127" s="19" customFormat="1" ht="17" customHeight="1" spans="1:9">
      <c r="A127" s="30">
        <v>124</v>
      </c>
      <c r="B127" s="55" t="s">
        <v>312</v>
      </c>
      <c r="C127" s="32" t="s">
        <v>190</v>
      </c>
      <c r="D127" s="32">
        <v>49.9</v>
      </c>
      <c r="E127" s="33">
        <v>20.33</v>
      </c>
      <c r="F127" s="32">
        <v>49.9</v>
      </c>
      <c r="G127" s="33">
        <v>20.33</v>
      </c>
      <c r="H127" s="34">
        <f t="shared" si="3"/>
        <v>329.346</v>
      </c>
      <c r="I127" s="35"/>
    </row>
    <row r="128" s="19" customFormat="1" ht="17" customHeight="1" spans="1:9">
      <c r="A128" s="30">
        <v>125</v>
      </c>
      <c r="B128" s="55" t="s">
        <v>313</v>
      </c>
      <c r="C128" s="32" t="s">
        <v>190</v>
      </c>
      <c r="D128" s="32">
        <v>49.8</v>
      </c>
      <c r="E128" s="33">
        <v>22.73</v>
      </c>
      <c r="F128" s="32">
        <v>49.8</v>
      </c>
      <c r="G128" s="33">
        <v>22.73</v>
      </c>
      <c r="H128" s="34">
        <f t="shared" si="3"/>
        <v>368.226</v>
      </c>
      <c r="I128" s="35"/>
    </row>
    <row r="129" s="19" customFormat="1" ht="17" customHeight="1" spans="1:9">
      <c r="A129" s="30">
        <v>126</v>
      </c>
      <c r="B129" s="55" t="s">
        <v>314</v>
      </c>
      <c r="C129" s="32" t="s">
        <v>190</v>
      </c>
      <c r="D129" s="32">
        <v>44</v>
      </c>
      <c r="E129" s="33">
        <v>7.99</v>
      </c>
      <c r="F129" s="32">
        <v>44</v>
      </c>
      <c r="G129" s="33">
        <v>7.99</v>
      </c>
      <c r="H129" s="34">
        <f t="shared" si="3"/>
        <v>129.438</v>
      </c>
      <c r="I129" s="35"/>
    </row>
    <row r="130" s="19" customFormat="1" ht="17" customHeight="1" spans="1:9">
      <c r="A130" s="30">
        <v>127</v>
      </c>
      <c r="B130" s="55" t="s">
        <v>315</v>
      </c>
      <c r="C130" s="32" t="s">
        <v>190</v>
      </c>
      <c r="D130" s="32">
        <v>23</v>
      </c>
      <c r="E130" s="33">
        <v>14.38</v>
      </c>
      <c r="F130" s="32">
        <v>23</v>
      </c>
      <c r="G130" s="33">
        <v>14.38</v>
      </c>
      <c r="H130" s="34">
        <f t="shared" si="3"/>
        <v>232.956</v>
      </c>
      <c r="I130" s="35"/>
    </row>
    <row r="131" s="19" customFormat="1" ht="17" customHeight="1" spans="1:9">
      <c r="A131" s="30">
        <v>128</v>
      </c>
      <c r="B131" s="55" t="s">
        <v>316</v>
      </c>
      <c r="C131" s="32" t="s">
        <v>190</v>
      </c>
      <c r="D131" s="32">
        <v>29.8</v>
      </c>
      <c r="E131" s="33">
        <v>17.16</v>
      </c>
      <c r="F131" s="32">
        <v>29.8</v>
      </c>
      <c r="G131" s="33">
        <v>17.16</v>
      </c>
      <c r="H131" s="34">
        <f t="shared" si="3"/>
        <v>277.992</v>
      </c>
      <c r="I131" s="35"/>
    </row>
    <row r="132" s="19" customFormat="1" ht="17" customHeight="1" spans="1:9">
      <c r="A132" s="30">
        <v>129</v>
      </c>
      <c r="B132" s="55" t="s">
        <v>317</v>
      </c>
      <c r="C132" s="32" t="s">
        <v>190</v>
      </c>
      <c r="D132" s="32">
        <v>29.8</v>
      </c>
      <c r="E132" s="33">
        <v>9.06</v>
      </c>
      <c r="F132" s="32">
        <v>29.8</v>
      </c>
      <c r="G132" s="33">
        <v>9.06</v>
      </c>
      <c r="H132" s="34">
        <f t="shared" si="3"/>
        <v>146.772</v>
      </c>
      <c r="I132" s="35"/>
    </row>
    <row r="133" s="19" customFormat="1" ht="17" customHeight="1" spans="1:9">
      <c r="A133" s="30">
        <v>130</v>
      </c>
      <c r="B133" s="55" t="s">
        <v>318</v>
      </c>
      <c r="C133" s="32" t="s">
        <v>190</v>
      </c>
      <c r="D133" s="32">
        <v>27.5</v>
      </c>
      <c r="E133" s="33">
        <v>5.05</v>
      </c>
      <c r="F133" s="32">
        <v>27.5</v>
      </c>
      <c r="G133" s="33">
        <v>5.05</v>
      </c>
      <c r="H133" s="34">
        <f t="shared" ref="H133:H176" si="4">G133*16.2</f>
        <v>81.81</v>
      </c>
      <c r="I133" s="35"/>
    </row>
    <row r="134" s="19" customFormat="1" ht="17" customHeight="1" spans="1:9">
      <c r="A134" s="30">
        <v>131</v>
      </c>
      <c r="B134" s="55" t="s">
        <v>319</v>
      </c>
      <c r="C134" s="32" t="s">
        <v>190</v>
      </c>
      <c r="D134" s="32">
        <v>48</v>
      </c>
      <c r="E134" s="33">
        <v>19.3</v>
      </c>
      <c r="F134" s="32">
        <v>48</v>
      </c>
      <c r="G134" s="33">
        <v>19.3</v>
      </c>
      <c r="H134" s="34">
        <f t="shared" si="4"/>
        <v>312.66</v>
      </c>
      <c r="I134" s="35"/>
    </row>
    <row r="135" s="19" customFormat="1" ht="17" customHeight="1" spans="1:9">
      <c r="A135" s="30">
        <v>132</v>
      </c>
      <c r="B135" s="55" t="s">
        <v>320</v>
      </c>
      <c r="C135" s="32" t="s">
        <v>190</v>
      </c>
      <c r="D135" s="32">
        <v>29</v>
      </c>
      <c r="E135" s="33">
        <v>16.8</v>
      </c>
      <c r="F135" s="32">
        <v>29</v>
      </c>
      <c r="G135" s="33">
        <v>16.8</v>
      </c>
      <c r="H135" s="34">
        <f t="shared" si="4"/>
        <v>272.16</v>
      </c>
      <c r="I135" s="35"/>
    </row>
    <row r="136" s="19" customFormat="1" ht="17" customHeight="1" spans="1:9">
      <c r="A136" s="30">
        <v>133</v>
      </c>
      <c r="B136" s="55" t="s">
        <v>321</v>
      </c>
      <c r="C136" s="32" t="s">
        <v>190</v>
      </c>
      <c r="D136" s="32">
        <v>26.5</v>
      </c>
      <c r="E136" s="33">
        <v>9.4</v>
      </c>
      <c r="F136" s="32">
        <v>26.5</v>
      </c>
      <c r="G136" s="33">
        <v>9.4</v>
      </c>
      <c r="H136" s="34">
        <f t="shared" si="4"/>
        <v>152.28</v>
      </c>
      <c r="I136" s="35"/>
    </row>
    <row r="137" s="19" customFormat="1" ht="17" customHeight="1" spans="1:9">
      <c r="A137" s="30">
        <v>134</v>
      </c>
      <c r="B137" s="55" t="s">
        <v>322</v>
      </c>
      <c r="C137" s="32" t="s">
        <v>190</v>
      </c>
      <c r="D137" s="32">
        <v>49.5</v>
      </c>
      <c r="E137" s="33">
        <v>20.9</v>
      </c>
      <c r="F137" s="32">
        <v>49.5</v>
      </c>
      <c r="G137" s="33">
        <v>20.9</v>
      </c>
      <c r="H137" s="34">
        <f t="shared" si="4"/>
        <v>338.58</v>
      </c>
      <c r="I137" s="35"/>
    </row>
    <row r="138" s="19" customFormat="1" ht="17" customHeight="1" spans="1:9">
      <c r="A138" s="30">
        <v>135</v>
      </c>
      <c r="B138" s="55" t="s">
        <v>323</v>
      </c>
      <c r="C138" s="32" t="s">
        <v>190</v>
      </c>
      <c r="D138" s="32">
        <v>24.4</v>
      </c>
      <c r="E138" s="33">
        <v>18.98</v>
      </c>
      <c r="F138" s="32">
        <v>24.4</v>
      </c>
      <c r="G138" s="33">
        <f>18.98-6</f>
        <v>12.98</v>
      </c>
      <c r="H138" s="34">
        <f t="shared" si="4"/>
        <v>210.276</v>
      </c>
      <c r="I138" s="35"/>
    </row>
    <row r="139" s="19" customFormat="1" ht="17" customHeight="1" spans="1:9">
      <c r="A139" s="30">
        <v>136</v>
      </c>
      <c r="B139" s="55" t="s">
        <v>324</v>
      </c>
      <c r="C139" s="32" t="s">
        <v>190</v>
      </c>
      <c r="D139" s="32">
        <v>6.4</v>
      </c>
      <c r="E139" s="33">
        <v>10.5</v>
      </c>
      <c r="F139" s="32">
        <v>6.4</v>
      </c>
      <c r="G139" s="32">
        <v>6.4</v>
      </c>
      <c r="H139" s="34">
        <f t="shared" si="4"/>
        <v>103.68</v>
      </c>
      <c r="I139" s="35"/>
    </row>
    <row r="140" s="19" customFormat="1" ht="17" customHeight="1" spans="1:9">
      <c r="A140" s="30">
        <v>137</v>
      </c>
      <c r="B140" s="55" t="s">
        <v>325</v>
      </c>
      <c r="C140" s="32" t="s">
        <v>190</v>
      </c>
      <c r="D140" s="32">
        <v>49.8</v>
      </c>
      <c r="E140" s="33">
        <v>12.51</v>
      </c>
      <c r="F140" s="32">
        <v>49.8</v>
      </c>
      <c r="G140" s="33">
        <v>12.51</v>
      </c>
      <c r="H140" s="34">
        <f t="shared" si="4"/>
        <v>202.662</v>
      </c>
      <c r="I140" s="35"/>
    </row>
    <row r="141" s="19" customFormat="1" ht="17" customHeight="1" spans="1:9">
      <c r="A141" s="30">
        <v>138</v>
      </c>
      <c r="B141" s="55" t="s">
        <v>326</v>
      </c>
      <c r="C141" s="32" t="s">
        <v>190</v>
      </c>
      <c r="D141" s="32">
        <v>28</v>
      </c>
      <c r="E141" s="33">
        <v>21.16</v>
      </c>
      <c r="F141" s="32">
        <v>28</v>
      </c>
      <c r="G141" s="33">
        <v>21.16</v>
      </c>
      <c r="H141" s="34">
        <f t="shared" si="4"/>
        <v>342.792</v>
      </c>
      <c r="I141" s="35"/>
    </row>
    <row r="142" s="19" customFormat="1" ht="17" customHeight="1" spans="1:9">
      <c r="A142" s="30">
        <v>139</v>
      </c>
      <c r="B142" s="55" t="s">
        <v>327</v>
      </c>
      <c r="C142" s="32" t="s">
        <v>190</v>
      </c>
      <c r="D142" s="32">
        <v>48.8</v>
      </c>
      <c r="E142" s="33">
        <v>17.65</v>
      </c>
      <c r="F142" s="32">
        <v>48.8</v>
      </c>
      <c r="G142" s="33">
        <v>7.6</v>
      </c>
      <c r="H142" s="34">
        <f t="shared" si="4"/>
        <v>123.12</v>
      </c>
      <c r="I142" s="35"/>
    </row>
    <row r="143" s="19" customFormat="1" ht="17" customHeight="1" spans="1:9">
      <c r="A143" s="30">
        <v>140</v>
      </c>
      <c r="B143" s="55" t="s">
        <v>328</v>
      </c>
      <c r="C143" s="32" t="s">
        <v>190</v>
      </c>
      <c r="D143" s="32">
        <v>45.8</v>
      </c>
      <c r="E143" s="33">
        <v>6.15</v>
      </c>
      <c r="F143" s="32">
        <v>45.8</v>
      </c>
      <c r="G143" s="33">
        <v>6.15</v>
      </c>
      <c r="H143" s="34">
        <f t="shared" si="4"/>
        <v>99.63</v>
      </c>
      <c r="I143" s="35"/>
    </row>
    <row r="144" s="19" customFormat="1" ht="17" customHeight="1" spans="1:9">
      <c r="A144" s="30">
        <v>141</v>
      </c>
      <c r="B144" s="55" t="s">
        <v>329</v>
      </c>
      <c r="C144" s="32" t="s">
        <v>190</v>
      </c>
      <c r="D144" s="32">
        <v>20.5</v>
      </c>
      <c r="E144" s="33">
        <v>27.47</v>
      </c>
      <c r="F144" s="32">
        <v>20.5</v>
      </c>
      <c r="G144" s="15">
        <v>20.5</v>
      </c>
      <c r="H144" s="34">
        <f t="shared" si="4"/>
        <v>332.1</v>
      </c>
      <c r="I144" s="35"/>
    </row>
    <row r="145" s="19" customFormat="1" ht="17" customHeight="1" spans="1:9">
      <c r="A145" s="30">
        <v>142</v>
      </c>
      <c r="B145" s="55" t="s">
        <v>330</v>
      </c>
      <c r="C145" s="32" t="s">
        <v>190</v>
      </c>
      <c r="D145" s="32">
        <v>28</v>
      </c>
      <c r="E145" s="33">
        <v>19.3</v>
      </c>
      <c r="F145" s="32">
        <v>28</v>
      </c>
      <c r="G145" s="33">
        <v>19.3</v>
      </c>
      <c r="H145" s="34">
        <f t="shared" si="4"/>
        <v>312.66</v>
      </c>
      <c r="I145" s="35"/>
    </row>
    <row r="146" s="19" customFormat="1" ht="17" customHeight="1" spans="1:9">
      <c r="A146" s="30">
        <v>143</v>
      </c>
      <c r="B146" s="55" t="s">
        <v>331</v>
      </c>
      <c r="C146" s="32" t="s">
        <v>190</v>
      </c>
      <c r="D146" s="32">
        <v>28.5</v>
      </c>
      <c r="E146" s="33">
        <v>16.69</v>
      </c>
      <c r="F146" s="32">
        <v>28.5</v>
      </c>
      <c r="G146" s="33">
        <f>16.69-5</f>
        <v>11.69</v>
      </c>
      <c r="H146" s="34">
        <f t="shared" si="4"/>
        <v>189.378</v>
      </c>
      <c r="I146" s="35"/>
    </row>
    <row r="147" s="19" customFormat="1" ht="17" customHeight="1" spans="1:9">
      <c r="A147" s="30">
        <v>144</v>
      </c>
      <c r="B147" s="55" t="s">
        <v>332</v>
      </c>
      <c r="C147" s="32" t="s">
        <v>190</v>
      </c>
      <c r="D147" s="32">
        <v>27.5</v>
      </c>
      <c r="E147" s="33">
        <v>22.25</v>
      </c>
      <c r="F147" s="32">
        <v>27.5</v>
      </c>
      <c r="G147" s="33">
        <v>22.25</v>
      </c>
      <c r="H147" s="34">
        <f t="shared" si="4"/>
        <v>360.45</v>
      </c>
      <c r="I147" s="35"/>
    </row>
    <row r="148" s="19" customFormat="1" ht="17" customHeight="1" spans="1:9">
      <c r="A148" s="30">
        <v>145</v>
      </c>
      <c r="B148" s="55" t="s">
        <v>333</v>
      </c>
      <c r="C148" s="32" t="s">
        <v>190</v>
      </c>
      <c r="D148" s="32">
        <v>25.4</v>
      </c>
      <c r="E148" s="33">
        <v>7.82</v>
      </c>
      <c r="F148" s="32">
        <v>25.4</v>
      </c>
      <c r="G148" s="33">
        <v>7.82</v>
      </c>
      <c r="H148" s="34">
        <f t="shared" si="4"/>
        <v>126.684</v>
      </c>
      <c r="I148" s="35"/>
    </row>
    <row r="149" s="19" customFormat="1" ht="17" customHeight="1" spans="1:9">
      <c r="A149" s="30">
        <v>146</v>
      </c>
      <c r="B149" s="55" t="s">
        <v>334</v>
      </c>
      <c r="C149" s="32" t="s">
        <v>190</v>
      </c>
      <c r="D149" s="32">
        <v>28</v>
      </c>
      <c r="E149" s="33">
        <v>16.89</v>
      </c>
      <c r="F149" s="32">
        <v>28</v>
      </c>
      <c r="G149" s="33">
        <v>16.89</v>
      </c>
      <c r="H149" s="34">
        <f t="shared" si="4"/>
        <v>273.618</v>
      </c>
      <c r="I149" s="35"/>
    </row>
    <row r="150" s="19" customFormat="1" ht="17" customHeight="1" spans="1:9">
      <c r="A150" s="30">
        <v>147</v>
      </c>
      <c r="B150" s="55" t="s">
        <v>335</v>
      </c>
      <c r="C150" s="32" t="s">
        <v>190</v>
      </c>
      <c r="D150" s="32">
        <v>6.4</v>
      </c>
      <c r="E150" s="33">
        <v>12.1</v>
      </c>
      <c r="F150" s="32">
        <v>6.4</v>
      </c>
      <c r="G150" s="32">
        <v>6.4</v>
      </c>
      <c r="H150" s="34">
        <f t="shared" si="4"/>
        <v>103.68</v>
      </c>
      <c r="I150" s="35"/>
    </row>
    <row r="151" s="19" customFormat="1" ht="17" customHeight="1" spans="1:9">
      <c r="A151" s="30">
        <v>148</v>
      </c>
      <c r="B151" s="55" t="s">
        <v>191</v>
      </c>
      <c r="C151" s="32" t="s">
        <v>190</v>
      </c>
      <c r="D151" s="32">
        <v>11.6</v>
      </c>
      <c r="E151" s="33">
        <v>15.89</v>
      </c>
      <c r="F151" s="32">
        <v>11.6</v>
      </c>
      <c r="G151" s="32">
        <v>11.6</v>
      </c>
      <c r="H151" s="34">
        <f t="shared" si="4"/>
        <v>187.92</v>
      </c>
      <c r="I151" s="35"/>
    </row>
    <row r="152" s="19" customFormat="1" ht="17" customHeight="1" spans="1:9">
      <c r="A152" s="30">
        <v>149</v>
      </c>
      <c r="B152" s="55" t="s">
        <v>336</v>
      </c>
      <c r="C152" s="32" t="s">
        <v>190</v>
      </c>
      <c r="D152" s="32">
        <v>16</v>
      </c>
      <c r="E152" s="33">
        <v>15.18</v>
      </c>
      <c r="F152" s="32">
        <v>16</v>
      </c>
      <c r="G152" s="15">
        <v>15.18</v>
      </c>
      <c r="H152" s="34">
        <f t="shared" si="4"/>
        <v>245.916</v>
      </c>
      <c r="I152" s="35"/>
    </row>
    <row r="153" s="19" customFormat="1" ht="17" customHeight="1" spans="1:9">
      <c r="A153" s="30">
        <v>150</v>
      </c>
      <c r="B153" s="55" t="s">
        <v>337</v>
      </c>
      <c r="C153" s="32" t="s">
        <v>190</v>
      </c>
      <c r="D153" s="32">
        <v>17.5</v>
      </c>
      <c r="E153" s="33">
        <v>19.64</v>
      </c>
      <c r="F153" s="32">
        <v>17.5</v>
      </c>
      <c r="G153" s="32">
        <v>17.5</v>
      </c>
      <c r="H153" s="34">
        <f t="shared" si="4"/>
        <v>283.5</v>
      </c>
      <c r="I153" s="35"/>
    </row>
    <row r="154" s="19" customFormat="1" ht="17" customHeight="1" spans="1:9">
      <c r="A154" s="30">
        <v>151</v>
      </c>
      <c r="B154" s="55" t="s">
        <v>338</v>
      </c>
      <c r="C154" s="32" t="s">
        <v>190</v>
      </c>
      <c r="D154" s="32">
        <v>5</v>
      </c>
      <c r="E154" s="33">
        <v>6.6</v>
      </c>
      <c r="F154" s="32">
        <v>5</v>
      </c>
      <c r="G154" s="32">
        <v>5</v>
      </c>
      <c r="H154" s="34">
        <f t="shared" si="4"/>
        <v>81</v>
      </c>
      <c r="I154" s="35"/>
    </row>
    <row r="155" s="19" customFormat="1" ht="17" customHeight="1" spans="1:9">
      <c r="A155" s="30">
        <v>152</v>
      </c>
      <c r="B155" s="55" t="s">
        <v>339</v>
      </c>
      <c r="C155" s="32" t="s">
        <v>190</v>
      </c>
      <c r="D155" s="32">
        <v>17.5</v>
      </c>
      <c r="E155" s="33">
        <v>20.03</v>
      </c>
      <c r="F155" s="32">
        <v>17.5</v>
      </c>
      <c r="G155" s="32">
        <v>17.5</v>
      </c>
      <c r="H155" s="34">
        <f t="shared" si="4"/>
        <v>283.5</v>
      </c>
      <c r="I155" s="35"/>
    </row>
    <row r="156" s="19" customFormat="1" ht="17" customHeight="1" spans="1:9">
      <c r="A156" s="30">
        <v>153</v>
      </c>
      <c r="B156" s="55" t="s">
        <v>340</v>
      </c>
      <c r="C156" s="32" t="s">
        <v>190</v>
      </c>
      <c r="D156" s="32">
        <v>20</v>
      </c>
      <c r="E156" s="33">
        <v>12.42</v>
      </c>
      <c r="F156" s="32">
        <v>20</v>
      </c>
      <c r="G156" s="32">
        <v>12.42</v>
      </c>
      <c r="H156" s="34">
        <f t="shared" si="4"/>
        <v>201.204</v>
      </c>
      <c r="I156" s="35"/>
    </row>
    <row r="157" s="19" customFormat="1" ht="17" customHeight="1" spans="1:9">
      <c r="A157" s="30">
        <v>154</v>
      </c>
      <c r="B157" s="55" t="s">
        <v>341</v>
      </c>
      <c r="C157" s="32" t="s">
        <v>190</v>
      </c>
      <c r="D157" s="32">
        <v>9</v>
      </c>
      <c r="E157" s="33">
        <v>11.81</v>
      </c>
      <c r="F157" s="32">
        <v>9</v>
      </c>
      <c r="G157" s="32">
        <v>9</v>
      </c>
      <c r="H157" s="34">
        <f t="shared" si="4"/>
        <v>145.8</v>
      </c>
      <c r="I157" s="35"/>
    </row>
    <row r="158" s="19" customFormat="1" ht="17" customHeight="1" spans="1:9">
      <c r="A158" s="30">
        <v>155</v>
      </c>
      <c r="B158" s="55" t="s">
        <v>342</v>
      </c>
      <c r="C158" s="32" t="s">
        <v>190</v>
      </c>
      <c r="D158" s="32">
        <v>16</v>
      </c>
      <c r="E158" s="33">
        <v>15.96</v>
      </c>
      <c r="F158" s="32">
        <v>16</v>
      </c>
      <c r="G158" s="15">
        <v>15.96</v>
      </c>
      <c r="H158" s="34">
        <f t="shared" si="4"/>
        <v>258.552</v>
      </c>
      <c r="I158" s="35"/>
    </row>
    <row r="159" s="19" customFormat="1" ht="17" customHeight="1" spans="1:9">
      <c r="A159" s="30">
        <v>156</v>
      </c>
      <c r="B159" s="55" t="s">
        <v>343</v>
      </c>
      <c r="C159" s="32" t="s">
        <v>190</v>
      </c>
      <c r="D159" s="32">
        <v>16.2</v>
      </c>
      <c r="E159" s="33">
        <v>17.91</v>
      </c>
      <c r="F159" s="32">
        <v>16.2</v>
      </c>
      <c r="G159" s="15">
        <v>16.2</v>
      </c>
      <c r="H159" s="34">
        <f t="shared" si="4"/>
        <v>262.44</v>
      </c>
      <c r="I159" s="35"/>
    </row>
    <row r="160" s="19" customFormat="1" ht="17" customHeight="1" spans="1:9">
      <c r="A160" s="30">
        <v>157</v>
      </c>
      <c r="B160" s="55" t="s">
        <v>344</v>
      </c>
      <c r="C160" s="32" t="s">
        <v>190</v>
      </c>
      <c r="D160" s="32">
        <v>46</v>
      </c>
      <c r="E160" s="33">
        <v>11.44</v>
      </c>
      <c r="F160" s="32">
        <v>46</v>
      </c>
      <c r="G160" s="15">
        <v>11.44</v>
      </c>
      <c r="H160" s="34">
        <f t="shared" si="4"/>
        <v>185.328</v>
      </c>
      <c r="I160" s="35"/>
    </row>
    <row r="161" s="19" customFormat="1" ht="17" customHeight="1" spans="1:9">
      <c r="A161" s="30">
        <v>158</v>
      </c>
      <c r="B161" s="55" t="s">
        <v>345</v>
      </c>
      <c r="C161" s="32" t="s">
        <v>190</v>
      </c>
      <c r="D161" s="32">
        <v>6.6</v>
      </c>
      <c r="E161" s="33">
        <v>7.71</v>
      </c>
      <c r="F161" s="32">
        <v>6.6</v>
      </c>
      <c r="G161" s="15">
        <v>6.6</v>
      </c>
      <c r="H161" s="34">
        <f t="shared" si="4"/>
        <v>106.92</v>
      </c>
      <c r="I161" s="35"/>
    </row>
    <row r="162" s="19" customFormat="1" ht="17" customHeight="1" spans="1:9">
      <c r="A162" s="30">
        <v>159</v>
      </c>
      <c r="B162" s="55" t="s">
        <v>346</v>
      </c>
      <c r="C162" s="32" t="s">
        <v>190</v>
      </c>
      <c r="D162" s="32">
        <v>41.7</v>
      </c>
      <c r="E162" s="33">
        <v>15.45</v>
      </c>
      <c r="F162" s="32">
        <v>41.7</v>
      </c>
      <c r="G162" s="33">
        <v>15.45</v>
      </c>
      <c r="H162" s="34">
        <f t="shared" si="4"/>
        <v>250.29</v>
      </c>
      <c r="I162" s="35"/>
    </row>
    <row r="163" s="19" customFormat="1" ht="17" customHeight="1" spans="1:9">
      <c r="A163" s="30">
        <v>160</v>
      </c>
      <c r="B163" s="55" t="s">
        <v>347</v>
      </c>
      <c r="C163" s="32" t="s">
        <v>190</v>
      </c>
      <c r="D163" s="32">
        <v>29.4</v>
      </c>
      <c r="E163" s="33">
        <v>9.62</v>
      </c>
      <c r="F163" s="32">
        <v>29.4</v>
      </c>
      <c r="G163" s="33">
        <v>9.62</v>
      </c>
      <c r="H163" s="34">
        <f t="shared" si="4"/>
        <v>155.844</v>
      </c>
      <c r="I163" s="35"/>
    </row>
    <row r="164" s="19" customFormat="1" ht="17" customHeight="1" spans="1:9">
      <c r="A164" s="30">
        <v>161</v>
      </c>
      <c r="B164" s="55" t="s">
        <v>348</v>
      </c>
      <c r="C164" s="32" t="s">
        <v>190</v>
      </c>
      <c r="D164" s="32">
        <v>3</v>
      </c>
      <c r="E164" s="33">
        <v>3.07</v>
      </c>
      <c r="F164" s="32">
        <v>3</v>
      </c>
      <c r="G164" s="15">
        <v>3</v>
      </c>
      <c r="H164" s="34">
        <f t="shared" si="4"/>
        <v>48.6</v>
      </c>
      <c r="I164" s="35"/>
    </row>
    <row r="165" s="19" customFormat="1" ht="17" customHeight="1" spans="1:9">
      <c r="A165" s="30">
        <v>162</v>
      </c>
      <c r="B165" s="55" t="s">
        <v>349</v>
      </c>
      <c r="C165" s="32" t="s">
        <v>190</v>
      </c>
      <c r="D165" s="32">
        <v>13</v>
      </c>
      <c r="E165" s="33">
        <v>15.28</v>
      </c>
      <c r="F165" s="32">
        <v>13</v>
      </c>
      <c r="G165" s="32">
        <v>13</v>
      </c>
      <c r="H165" s="34">
        <f t="shared" si="4"/>
        <v>210.6</v>
      </c>
      <c r="I165" s="35"/>
    </row>
    <row r="166" s="19" customFormat="1" ht="17" customHeight="1" spans="1:9">
      <c r="A166" s="30">
        <v>163</v>
      </c>
      <c r="B166" s="55" t="s">
        <v>350</v>
      </c>
      <c r="C166" s="32" t="s">
        <v>190</v>
      </c>
      <c r="D166" s="32">
        <v>13.6</v>
      </c>
      <c r="E166" s="33">
        <v>15.58</v>
      </c>
      <c r="F166" s="32">
        <v>13.6</v>
      </c>
      <c r="G166" s="32">
        <v>13.6</v>
      </c>
      <c r="H166" s="34">
        <f t="shared" si="4"/>
        <v>220.32</v>
      </c>
      <c r="I166" s="35"/>
    </row>
    <row r="167" s="19" customFormat="1" ht="17" customHeight="1" spans="1:9">
      <c r="A167" s="30">
        <v>164</v>
      </c>
      <c r="B167" s="55" t="s">
        <v>351</v>
      </c>
      <c r="C167" s="32" t="s">
        <v>190</v>
      </c>
      <c r="D167" s="32">
        <v>9</v>
      </c>
      <c r="E167" s="33">
        <v>8.24</v>
      </c>
      <c r="F167" s="32">
        <v>9</v>
      </c>
      <c r="G167" s="32">
        <v>8.24</v>
      </c>
      <c r="H167" s="34">
        <f t="shared" si="4"/>
        <v>133.488</v>
      </c>
      <c r="I167" s="35"/>
    </row>
    <row r="168" s="19" customFormat="1" ht="17" customHeight="1" spans="1:9">
      <c r="A168" s="30">
        <v>165</v>
      </c>
      <c r="B168" s="55" t="s">
        <v>352</v>
      </c>
      <c r="C168" s="32" t="s">
        <v>190</v>
      </c>
      <c r="D168" s="32">
        <v>12.5</v>
      </c>
      <c r="E168" s="33">
        <v>10.97</v>
      </c>
      <c r="F168" s="32">
        <v>12.5</v>
      </c>
      <c r="G168" s="32">
        <v>10.97</v>
      </c>
      <c r="H168" s="34">
        <f t="shared" si="4"/>
        <v>177.714</v>
      </c>
      <c r="I168" s="35"/>
    </row>
    <row r="169" s="19" customFormat="1" ht="17" customHeight="1" spans="1:9">
      <c r="A169" s="30">
        <v>166</v>
      </c>
      <c r="B169" s="55" t="s">
        <v>353</v>
      </c>
      <c r="C169" s="32" t="s">
        <v>190</v>
      </c>
      <c r="D169" s="32">
        <v>13</v>
      </c>
      <c r="E169" s="33">
        <v>14.53</v>
      </c>
      <c r="F169" s="32">
        <v>13</v>
      </c>
      <c r="G169" s="15">
        <v>13</v>
      </c>
      <c r="H169" s="34">
        <f t="shared" si="4"/>
        <v>210.6</v>
      </c>
      <c r="I169" s="35"/>
    </row>
    <row r="170" s="19" customFormat="1" ht="17" customHeight="1" spans="1:9">
      <c r="A170" s="30">
        <v>167</v>
      </c>
      <c r="B170" s="55" t="s">
        <v>354</v>
      </c>
      <c r="C170" s="30" t="s">
        <v>190</v>
      </c>
      <c r="D170" s="30">
        <v>8.5</v>
      </c>
      <c r="E170" s="39">
        <v>12.03</v>
      </c>
      <c r="F170" s="30">
        <v>8.5</v>
      </c>
      <c r="G170" s="15">
        <v>8.5</v>
      </c>
      <c r="H170" s="34">
        <f t="shared" si="4"/>
        <v>137.7</v>
      </c>
      <c r="I170" s="35"/>
    </row>
    <row r="171" s="19" customFormat="1" ht="17" customHeight="1" spans="1:9">
      <c r="A171" s="30">
        <v>168</v>
      </c>
      <c r="B171" s="55" t="s">
        <v>355</v>
      </c>
      <c r="C171" s="32" t="s">
        <v>190</v>
      </c>
      <c r="D171" s="32">
        <v>14.5</v>
      </c>
      <c r="E171" s="33">
        <v>21.06</v>
      </c>
      <c r="F171" s="32">
        <v>14.5</v>
      </c>
      <c r="G171" s="15">
        <v>14.5</v>
      </c>
      <c r="H171" s="34">
        <f t="shared" si="4"/>
        <v>234.9</v>
      </c>
      <c r="I171" s="35"/>
    </row>
    <row r="172" s="19" customFormat="1" ht="17" customHeight="1" spans="1:9">
      <c r="A172" s="30">
        <v>169</v>
      </c>
      <c r="B172" s="55" t="s">
        <v>356</v>
      </c>
      <c r="C172" s="32" t="s">
        <v>190</v>
      </c>
      <c r="D172" s="32">
        <v>7</v>
      </c>
      <c r="E172" s="33">
        <v>6.47</v>
      </c>
      <c r="F172" s="32">
        <v>7</v>
      </c>
      <c r="G172" s="33">
        <v>6.47</v>
      </c>
      <c r="H172" s="34">
        <f t="shared" si="4"/>
        <v>104.814</v>
      </c>
      <c r="I172" s="35"/>
    </row>
    <row r="173" s="19" customFormat="1" ht="17" customHeight="1" spans="1:9">
      <c r="A173" s="30">
        <v>170</v>
      </c>
      <c r="B173" s="55" t="s">
        <v>357</v>
      </c>
      <c r="C173" s="32" t="s">
        <v>190</v>
      </c>
      <c r="D173" s="32">
        <v>20</v>
      </c>
      <c r="E173" s="33">
        <v>3.58</v>
      </c>
      <c r="F173" s="32">
        <v>20</v>
      </c>
      <c r="G173" s="33">
        <v>3.58</v>
      </c>
      <c r="H173" s="34">
        <f t="shared" si="4"/>
        <v>57.996</v>
      </c>
      <c r="I173" s="35"/>
    </row>
    <row r="174" s="19" customFormat="1" ht="17" customHeight="1" spans="1:9">
      <c r="A174" s="30">
        <v>171</v>
      </c>
      <c r="B174" s="55" t="s">
        <v>358</v>
      </c>
      <c r="C174" s="32" t="s">
        <v>190</v>
      </c>
      <c r="D174" s="32">
        <v>14.1</v>
      </c>
      <c r="E174" s="33">
        <v>18.63</v>
      </c>
      <c r="F174" s="32">
        <v>14.1</v>
      </c>
      <c r="G174" s="15">
        <v>14.1</v>
      </c>
      <c r="H174" s="34">
        <f t="shared" si="4"/>
        <v>228.42</v>
      </c>
      <c r="I174" s="35"/>
    </row>
    <row r="175" s="19" customFormat="1" ht="17" customHeight="1" spans="1:9">
      <c r="A175" s="30">
        <v>172</v>
      </c>
      <c r="B175" s="55" t="s">
        <v>359</v>
      </c>
      <c r="C175" s="32" t="s">
        <v>190</v>
      </c>
      <c r="D175" s="32">
        <v>7</v>
      </c>
      <c r="E175" s="33">
        <v>6.23</v>
      </c>
      <c r="F175" s="32">
        <v>7</v>
      </c>
      <c r="G175" s="15">
        <v>6.23</v>
      </c>
      <c r="H175" s="34">
        <f t="shared" si="4"/>
        <v>100.926</v>
      </c>
      <c r="I175" s="35"/>
    </row>
    <row r="176" s="19" customFormat="1" ht="17" customHeight="1" spans="1:9">
      <c r="A176" s="30">
        <v>173</v>
      </c>
      <c r="B176" s="55" t="s">
        <v>360</v>
      </c>
      <c r="C176" s="59" t="s">
        <v>190</v>
      </c>
      <c r="D176" s="59">
        <v>6</v>
      </c>
      <c r="E176" s="60">
        <v>6.69</v>
      </c>
      <c r="F176" s="59">
        <v>6</v>
      </c>
      <c r="G176" s="61">
        <v>6</v>
      </c>
      <c r="H176" s="34">
        <f t="shared" si="4"/>
        <v>97.2</v>
      </c>
      <c r="I176" s="35"/>
    </row>
    <row r="177" s="19" customFormat="1" ht="17" customHeight="1" spans="1:9">
      <c r="A177" s="30">
        <v>174</v>
      </c>
      <c r="B177" s="55" t="s">
        <v>361</v>
      </c>
      <c r="C177" s="32" t="s">
        <v>190</v>
      </c>
      <c r="D177" s="32">
        <v>24.1</v>
      </c>
      <c r="E177" s="33">
        <v>5.01</v>
      </c>
      <c r="F177" s="32">
        <v>24.1</v>
      </c>
      <c r="G177" s="33">
        <v>5.01</v>
      </c>
      <c r="H177" s="34">
        <f t="shared" ref="H177:H202" si="5">G177*16.2</f>
        <v>81.162</v>
      </c>
      <c r="I177" s="35"/>
    </row>
    <row r="178" s="19" customFormat="1" ht="17" customHeight="1" spans="1:9">
      <c r="A178" s="30">
        <v>175</v>
      </c>
      <c r="B178" s="55" t="s">
        <v>362</v>
      </c>
      <c r="C178" s="32" t="s">
        <v>190</v>
      </c>
      <c r="D178" s="32">
        <v>18</v>
      </c>
      <c r="E178" s="33">
        <v>15.18</v>
      </c>
      <c r="F178" s="32">
        <v>18</v>
      </c>
      <c r="G178" s="33">
        <v>15.18</v>
      </c>
      <c r="H178" s="34">
        <f t="shared" si="5"/>
        <v>245.916</v>
      </c>
      <c r="I178" s="35"/>
    </row>
    <row r="179" s="19" customFormat="1" ht="17" customHeight="1" spans="1:9">
      <c r="A179" s="30">
        <v>176</v>
      </c>
      <c r="B179" s="55" t="s">
        <v>363</v>
      </c>
      <c r="C179" s="32" t="s">
        <v>190</v>
      </c>
      <c r="D179" s="32">
        <v>28.2</v>
      </c>
      <c r="E179" s="33">
        <v>8.68</v>
      </c>
      <c r="F179" s="32">
        <v>28.2</v>
      </c>
      <c r="G179" s="33">
        <v>8.68</v>
      </c>
      <c r="H179" s="34">
        <f t="shared" si="5"/>
        <v>140.616</v>
      </c>
      <c r="I179" s="35"/>
    </row>
    <row r="180" s="19" customFormat="1" ht="17" customHeight="1" spans="1:9">
      <c r="A180" s="30">
        <v>177</v>
      </c>
      <c r="B180" s="55" t="s">
        <v>364</v>
      </c>
      <c r="C180" s="32" t="s">
        <v>190</v>
      </c>
      <c r="D180" s="32">
        <v>19</v>
      </c>
      <c r="E180" s="33">
        <v>10.37</v>
      </c>
      <c r="F180" s="32">
        <v>19</v>
      </c>
      <c r="G180" s="33">
        <v>10.37</v>
      </c>
      <c r="H180" s="34">
        <f t="shared" si="5"/>
        <v>167.994</v>
      </c>
      <c r="I180" s="35"/>
    </row>
    <row r="181" s="19" customFormat="1" ht="17" customHeight="1" spans="1:9">
      <c r="A181" s="30">
        <v>178</v>
      </c>
      <c r="B181" s="55" t="s">
        <v>365</v>
      </c>
      <c r="C181" s="32" t="s">
        <v>190</v>
      </c>
      <c r="D181" s="32">
        <v>12</v>
      </c>
      <c r="E181" s="33">
        <v>7.39</v>
      </c>
      <c r="F181" s="32">
        <v>12</v>
      </c>
      <c r="G181" s="33">
        <v>7.39</v>
      </c>
      <c r="H181" s="34">
        <f t="shared" si="5"/>
        <v>119.718</v>
      </c>
      <c r="I181" s="35"/>
    </row>
    <row r="182" s="19" customFormat="1" ht="17" customHeight="1" spans="1:9">
      <c r="A182" s="30">
        <v>179</v>
      </c>
      <c r="B182" s="55" t="s">
        <v>335</v>
      </c>
      <c r="C182" s="32" t="s">
        <v>190</v>
      </c>
      <c r="D182" s="32">
        <v>28.5</v>
      </c>
      <c r="E182" s="33">
        <v>12.1</v>
      </c>
      <c r="F182" s="32">
        <v>28.5</v>
      </c>
      <c r="G182" s="33">
        <v>12.1</v>
      </c>
      <c r="H182" s="34">
        <f t="shared" si="5"/>
        <v>196.02</v>
      </c>
      <c r="I182" s="35"/>
    </row>
    <row r="183" s="19" customFormat="1" ht="17" customHeight="1" spans="1:9">
      <c r="A183" s="30">
        <v>180</v>
      </c>
      <c r="B183" s="55" t="s">
        <v>366</v>
      </c>
      <c r="C183" s="32" t="s">
        <v>190</v>
      </c>
      <c r="D183" s="32">
        <v>13</v>
      </c>
      <c r="E183" s="33">
        <v>13.14</v>
      </c>
      <c r="F183" s="32">
        <v>13</v>
      </c>
      <c r="G183" s="32">
        <v>13</v>
      </c>
      <c r="H183" s="34">
        <f t="shared" si="5"/>
        <v>210.6</v>
      </c>
      <c r="I183" s="35"/>
    </row>
    <row r="184" s="19" customFormat="1" ht="17" customHeight="1" spans="1:9">
      <c r="A184" s="30">
        <v>181</v>
      </c>
      <c r="B184" s="55" t="s">
        <v>367</v>
      </c>
      <c r="C184" s="32" t="s">
        <v>190</v>
      </c>
      <c r="D184" s="32">
        <v>26</v>
      </c>
      <c r="E184" s="33">
        <v>22.3</v>
      </c>
      <c r="F184" s="32">
        <v>26</v>
      </c>
      <c r="G184" s="33">
        <v>22.3</v>
      </c>
      <c r="H184" s="34">
        <f t="shared" si="5"/>
        <v>361.26</v>
      </c>
      <c r="I184" s="35"/>
    </row>
    <row r="185" s="19" customFormat="1" ht="17" customHeight="1" spans="1:9">
      <c r="A185" s="30">
        <v>182</v>
      </c>
      <c r="B185" s="55" t="s">
        <v>368</v>
      </c>
      <c r="C185" s="32" t="s">
        <v>190</v>
      </c>
      <c r="D185" s="32">
        <v>13</v>
      </c>
      <c r="E185" s="33">
        <v>11.27</v>
      </c>
      <c r="F185" s="32">
        <v>13</v>
      </c>
      <c r="G185" s="33">
        <v>11.27</v>
      </c>
      <c r="H185" s="34">
        <f t="shared" si="5"/>
        <v>182.574</v>
      </c>
      <c r="I185" s="35"/>
    </row>
    <row r="186" s="19" customFormat="1" ht="17" customHeight="1" spans="1:9">
      <c r="A186" s="30">
        <v>183</v>
      </c>
      <c r="B186" s="55" t="s">
        <v>193</v>
      </c>
      <c r="C186" s="32" t="s">
        <v>190</v>
      </c>
      <c r="D186" s="32">
        <v>29</v>
      </c>
      <c r="E186" s="33">
        <v>8.46</v>
      </c>
      <c r="F186" s="32">
        <v>29</v>
      </c>
      <c r="G186" s="33">
        <v>8.46</v>
      </c>
      <c r="H186" s="34">
        <f t="shared" si="5"/>
        <v>137.052</v>
      </c>
      <c r="I186" s="35"/>
    </row>
    <row r="187" s="19" customFormat="1" ht="17" customHeight="1" spans="1:9">
      <c r="A187" s="30">
        <v>184</v>
      </c>
      <c r="B187" s="55" t="s">
        <v>369</v>
      </c>
      <c r="C187" s="32" t="s">
        <v>190</v>
      </c>
      <c r="D187" s="32">
        <v>29.8</v>
      </c>
      <c r="E187" s="33">
        <v>17.91</v>
      </c>
      <c r="F187" s="32">
        <v>29.8</v>
      </c>
      <c r="G187" s="33">
        <v>17.91</v>
      </c>
      <c r="H187" s="34">
        <f t="shared" si="5"/>
        <v>290.142</v>
      </c>
      <c r="I187" s="35"/>
    </row>
    <row r="188" s="19" customFormat="1" ht="17" customHeight="1" spans="1:9">
      <c r="A188" s="30">
        <v>185</v>
      </c>
      <c r="B188" s="55" t="s">
        <v>347</v>
      </c>
      <c r="C188" s="32" t="s">
        <v>190</v>
      </c>
      <c r="D188" s="32">
        <v>21.4</v>
      </c>
      <c r="E188" s="33">
        <v>9.62</v>
      </c>
      <c r="F188" s="32">
        <v>21.4</v>
      </c>
      <c r="G188" s="33">
        <v>9.62</v>
      </c>
      <c r="H188" s="34">
        <f t="shared" si="5"/>
        <v>155.844</v>
      </c>
      <c r="I188" s="35"/>
    </row>
    <row r="189" s="19" customFormat="1" ht="17" customHeight="1" spans="1:9">
      <c r="A189" s="30">
        <v>186</v>
      </c>
      <c r="B189" s="55" t="s">
        <v>370</v>
      </c>
      <c r="C189" s="32" t="s">
        <v>190</v>
      </c>
      <c r="D189" s="32">
        <v>29.8</v>
      </c>
      <c r="E189" s="33">
        <v>17.15</v>
      </c>
      <c r="F189" s="32">
        <v>29.8</v>
      </c>
      <c r="G189" s="33">
        <v>17.15</v>
      </c>
      <c r="H189" s="34">
        <f t="shared" si="5"/>
        <v>277.83</v>
      </c>
      <c r="I189" s="35"/>
    </row>
    <row r="190" s="19" customFormat="1" ht="17" customHeight="1" spans="1:9">
      <c r="A190" s="30">
        <v>187</v>
      </c>
      <c r="B190" s="55" t="s">
        <v>371</v>
      </c>
      <c r="C190" s="32" t="s">
        <v>190</v>
      </c>
      <c r="D190" s="32">
        <v>28.6</v>
      </c>
      <c r="E190" s="33">
        <v>16.87</v>
      </c>
      <c r="F190" s="32">
        <v>28.6</v>
      </c>
      <c r="G190" s="33">
        <v>16.87</v>
      </c>
      <c r="H190" s="34">
        <f t="shared" si="5"/>
        <v>273.294</v>
      </c>
      <c r="I190" s="35"/>
    </row>
    <row r="191" s="19" customFormat="1" ht="17" customHeight="1" spans="1:9">
      <c r="A191" s="30">
        <v>188</v>
      </c>
      <c r="B191" s="55" t="s">
        <v>372</v>
      </c>
      <c r="C191" s="32" t="s">
        <v>190</v>
      </c>
      <c r="D191" s="32">
        <v>29.3</v>
      </c>
      <c r="E191" s="33">
        <v>6</v>
      </c>
      <c r="F191" s="32">
        <v>29.3</v>
      </c>
      <c r="G191" s="33">
        <v>6</v>
      </c>
      <c r="H191" s="34">
        <f t="shared" si="5"/>
        <v>97.2</v>
      </c>
      <c r="I191" s="35"/>
    </row>
    <row r="192" s="19" customFormat="1" ht="17" customHeight="1" spans="1:9">
      <c r="A192" s="30">
        <v>189</v>
      </c>
      <c r="B192" s="55" t="s">
        <v>373</v>
      </c>
      <c r="C192" s="32" t="s">
        <v>190</v>
      </c>
      <c r="D192" s="32">
        <v>28.9</v>
      </c>
      <c r="E192" s="33">
        <v>9.82</v>
      </c>
      <c r="F192" s="32">
        <v>28.9</v>
      </c>
      <c r="G192" s="33">
        <v>9.82</v>
      </c>
      <c r="H192" s="34">
        <f t="shared" si="5"/>
        <v>159.084</v>
      </c>
      <c r="I192" s="35"/>
    </row>
    <row r="193" s="19" customFormat="1" ht="17" customHeight="1" spans="1:9 16382:16384">
      <c r="A193" s="30">
        <v>190</v>
      </c>
      <c r="B193" s="55" t="s">
        <v>345</v>
      </c>
      <c r="C193" s="32" t="s">
        <v>190</v>
      </c>
      <c r="D193" s="32">
        <v>16.8</v>
      </c>
      <c r="E193" s="33">
        <v>7.71</v>
      </c>
      <c r="F193" s="32">
        <v>16.8</v>
      </c>
      <c r="G193" s="33">
        <v>7.71</v>
      </c>
      <c r="H193" s="34">
        <f t="shared" si="5"/>
        <v>124.902</v>
      </c>
      <c r="I193" s="35"/>
    </row>
    <row r="194" s="19" customFormat="1" ht="17" customHeight="1" spans="1:9 16382:16384">
      <c r="A194" s="30">
        <v>191</v>
      </c>
      <c r="B194" s="55" t="s">
        <v>374</v>
      </c>
      <c r="C194" s="32" t="s">
        <v>190</v>
      </c>
      <c r="D194" s="32">
        <v>27.5</v>
      </c>
      <c r="E194" s="33">
        <v>9.73</v>
      </c>
      <c r="F194" s="32">
        <v>27.5</v>
      </c>
      <c r="G194" s="33">
        <v>9.73</v>
      </c>
      <c r="H194" s="34">
        <f t="shared" si="5"/>
        <v>157.626</v>
      </c>
      <c r="I194" s="35"/>
    </row>
    <row r="195" s="19" customFormat="1" ht="17" customHeight="1" spans="1:9 16382:16384">
      <c r="A195" s="30">
        <v>192</v>
      </c>
      <c r="B195" s="55" t="s">
        <v>189</v>
      </c>
      <c r="C195" s="32" t="s">
        <v>190</v>
      </c>
      <c r="D195" s="32">
        <v>25.6</v>
      </c>
      <c r="E195" s="33">
        <v>29.71</v>
      </c>
      <c r="F195" s="32">
        <v>25.6</v>
      </c>
      <c r="G195" s="15">
        <v>25.6</v>
      </c>
      <c r="H195" s="34">
        <f t="shared" si="5"/>
        <v>414.72</v>
      </c>
      <c r="I195" s="35"/>
    </row>
    <row r="196" s="19" customFormat="1" ht="17" customHeight="1" spans="1:9 16382:16384">
      <c r="A196" s="30">
        <v>193</v>
      </c>
      <c r="B196" s="55" t="s">
        <v>375</v>
      </c>
      <c r="C196" s="32" t="s">
        <v>190</v>
      </c>
      <c r="D196" s="32">
        <v>8.7</v>
      </c>
      <c r="E196" s="33">
        <v>12.4</v>
      </c>
      <c r="F196" s="32">
        <v>8.7</v>
      </c>
      <c r="G196" s="32">
        <v>8.7</v>
      </c>
      <c r="H196" s="34">
        <f t="shared" si="5"/>
        <v>140.94</v>
      </c>
      <c r="I196" s="35"/>
    </row>
    <row r="197" s="19" customFormat="1" ht="17" customHeight="1" spans="1:9 16382:16384">
      <c r="A197" s="30">
        <v>194</v>
      </c>
      <c r="B197" s="55" t="s">
        <v>376</v>
      </c>
      <c r="C197" s="32" t="s">
        <v>190</v>
      </c>
      <c r="D197" s="32">
        <v>15</v>
      </c>
      <c r="E197" s="33">
        <v>15.22</v>
      </c>
      <c r="F197" s="32">
        <v>15</v>
      </c>
      <c r="G197" s="32">
        <v>15</v>
      </c>
      <c r="H197" s="34">
        <f t="shared" si="5"/>
        <v>243</v>
      </c>
      <c r="I197" s="35"/>
    </row>
    <row r="198" s="19" customFormat="1" ht="17" customHeight="1" spans="1:9 16382:16384">
      <c r="A198" s="30">
        <v>195</v>
      </c>
      <c r="B198" s="55" t="s">
        <v>377</v>
      </c>
      <c r="C198" s="32" t="s">
        <v>190</v>
      </c>
      <c r="D198" s="32">
        <v>12.8</v>
      </c>
      <c r="E198" s="33">
        <v>18.19</v>
      </c>
      <c r="F198" s="32">
        <v>12.8</v>
      </c>
      <c r="G198" s="32">
        <v>12.8</v>
      </c>
      <c r="H198" s="34">
        <f t="shared" si="5"/>
        <v>207.36</v>
      </c>
      <c r="I198" s="35"/>
    </row>
    <row r="199" s="19" customFormat="1" ht="17" customHeight="1" spans="1:9 16382:16384">
      <c r="A199" s="30">
        <v>196</v>
      </c>
      <c r="B199" s="55" t="s">
        <v>378</v>
      </c>
      <c r="C199" s="32" t="s">
        <v>190</v>
      </c>
      <c r="D199" s="32">
        <v>8.2</v>
      </c>
      <c r="E199" s="33">
        <v>7.99</v>
      </c>
      <c r="F199" s="32">
        <v>8.2</v>
      </c>
      <c r="G199" s="15">
        <v>7.99</v>
      </c>
      <c r="H199" s="34">
        <f t="shared" si="5"/>
        <v>129.438</v>
      </c>
      <c r="I199" s="35"/>
    </row>
    <row r="200" s="19" customFormat="1" ht="17" customHeight="1" spans="1:9 16382:16384">
      <c r="A200" s="30">
        <v>197</v>
      </c>
      <c r="B200" s="55" t="s">
        <v>202</v>
      </c>
      <c r="C200" s="32" t="s">
        <v>190</v>
      </c>
      <c r="D200" s="32">
        <v>20.8</v>
      </c>
      <c r="E200" s="33">
        <v>15.45</v>
      </c>
      <c r="F200" s="32">
        <v>20.8</v>
      </c>
      <c r="G200" s="15">
        <v>15.45</v>
      </c>
      <c r="H200" s="34">
        <f t="shared" si="5"/>
        <v>250.29</v>
      </c>
      <c r="I200" s="35"/>
    </row>
    <row r="201" s="19" customFormat="1" ht="17" customHeight="1" spans="1:9 16382:16384">
      <c r="A201" s="30">
        <v>198</v>
      </c>
      <c r="B201" s="55" t="s">
        <v>379</v>
      </c>
      <c r="C201" s="32" t="s">
        <v>190</v>
      </c>
      <c r="D201" s="32">
        <v>29.5</v>
      </c>
      <c r="E201" s="33">
        <v>29.71</v>
      </c>
      <c r="F201" s="32">
        <v>29.5</v>
      </c>
      <c r="G201" s="15">
        <v>29.5</v>
      </c>
      <c r="H201" s="34">
        <f t="shared" si="5"/>
        <v>477.9</v>
      </c>
      <c r="I201" s="35"/>
    </row>
    <row r="202" s="19" customFormat="1" ht="17" customHeight="1" spans="1:9 16382:16384">
      <c r="A202" s="16" t="s">
        <v>55</v>
      </c>
      <c r="B202" s="62"/>
      <c r="C202" s="18"/>
      <c r="D202" s="30">
        <f>SUM(D4:D201)</f>
        <v>3843.7</v>
      </c>
      <c r="E202" s="30">
        <f>SUBTOTAL(9,E4:E201)</f>
        <v>2488.61</v>
      </c>
      <c r="F202" s="30">
        <f>SUBTOTAL(9,F4:F201)</f>
        <v>3843.7</v>
      </c>
      <c r="G202" s="30">
        <f>SUM(G4:G201)</f>
        <v>2186.16</v>
      </c>
      <c r="H202" s="34">
        <f t="shared" si="5"/>
        <v>35415.792</v>
      </c>
      <c r="I202" s="35"/>
      <c r="XFB202" s="2"/>
      <c r="XFC202" s="2"/>
      <c r="XFD202" s="2"/>
    </row>
  </sheetData>
  <mergeCells count="3">
    <mergeCell ref="A1:I1"/>
    <mergeCell ref="A2:I2"/>
    <mergeCell ref="A202:C202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I4" sqref="I4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380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43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44</v>
      </c>
      <c r="C3" s="5" t="s">
        <v>45</v>
      </c>
      <c r="D3" s="6" t="s">
        <v>46</v>
      </c>
      <c r="E3" s="5" t="s">
        <v>47</v>
      </c>
      <c r="F3" s="7" t="s">
        <v>48</v>
      </c>
      <c r="G3" s="6" t="s">
        <v>49</v>
      </c>
      <c r="H3" s="6" t="s">
        <v>14</v>
      </c>
      <c r="I3" s="5" t="s">
        <v>50</v>
      </c>
      <c r="J3" s="8" t="s">
        <v>51</v>
      </c>
    </row>
    <row r="4" s="2" customFormat="1" ht="28" customHeight="1" spans="1:10">
      <c r="A4" s="9">
        <v>1</v>
      </c>
      <c r="B4" s="30" t="s">
        <v>381</v>
      </c>
      <c r="C4" s="30" t="s">
        <v>382</v>
      </c>
      <c r="D4" s="52">
        <v>980</v>
      </c>
      <c r="E4" s="12">
        <v>1004.45</v>
      </c>
      <c r="F4" s="30">
        <v>980</v>
      </c>
      <c r="G4" s="30">
        <v>980</v>
      </c>
      <c r="H4" s="12">
        <f>G4*10.8</f>
        <v>10584</v>
      </c>
      <c r="I4" s="30" t="s">
        <v>383</v>
      </c>
      <c r="J4" s="15"/>
    </row>
    <row r="5" s="2" customFormat="1" ht="28" customHeight="1" spans="1:10">
      <c r="A5" s="16" t="s">
        <v>55</v>
      </c>
      <c r="B5" s="17"/>
      <c r="C5" s="18"/>
      <c r="D5" s="12">
        <f t="shared" ref="D5:G5" si="0">SUBTOTAL(9,D4:D4)</f>
        <v>980</v>
      </c>
      <c r="E5" s="12">
        <f t="shared" si="0"/>
        <v>1004.45</v>
      </c>
      <c r="F5" s="12">
        <f t="shared" si="0"/>
        <v>980</v>
      </c>
      <c r="G5" s="12">
        <f t="shared" si="0"/>
        <v>980</v>
      </c>
      <c r="H5" s="12">
        <f>SUM(H4:H4)</f>
        <v>10584</v>
      </c>
      <c r="I5" s="12"/>
      <c r="J5" s="15"/>
    </row>
  </sheetData>
  <mergeCells count="3">
    <mergeCell ref="A1:J1"/>
    <mergeCell ref="A2:J2"/>
    <mergeCell ref="A5:C5"/>
  </mergeCells>
  <pageMargins left="0.75" right="0.472222222222222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0"/>
  <sheetViews>
    <sheetView topLeftCell="A77" workbookViewId="0">
      <selection activeCell="I11" sqref="I11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380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384</v>
      </c>
      <c r="C4" s="32" t="s">
        <v>382</v>
      </c>
      <c r="D4" s="32">
        <v>9</v>
      </c>
      <c r="E4" s="33">
        <v>4.62</v>
      </c>
      <c r="F4" s="32">
        <v>9</v>
      </c>
      <c r="G4" s="33">
        <v>4.62</v>
      </c>
      <c r="H4" s="34" cm="1">
        <f t="array" ref="H4:H109">G4:G109*16.2</f>
        <v>74.844</v>
      </c>
      <c r="I4" s="35"/>
    </row>
    <row r="5" s="19" customFormat="1" ht="17" customHeight="1" spans="1:9 16382:16384">
      <c r="A5" s="30">
        <v>2</v>
      </c>
      <c r="B5" s="31" t="s">
        <v>385</v>
      </c>
      <c r="C5" s="32" t="s">
        <v>382</v>
      </c>
      <c r="D5" s="32">
        <v>23</v>
      </c>
      <c r="E5" s="33">
        <v>7.28</v>
      </c>
      <c r="F5" s="32">
        <v>23</v>
      </c>
      <c r="G5" s="33">
        <f>7.28-0.7</f>
        <v>6.58</v>
      </c>
      <c r="H5" s="34">
        <v>106.596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386</v>
      </c>
      <c r="C6" s="32" t="s">
        <v>382</v>
      </c>
      <c r="D6" s="32">
        <v>10</v>
      </c>
      <c r="E6" s="33">
        <v>13.79</v>
      </c>
      <c r="F6" s="32">
        <v>10</v>
      </c>
      <c r="G6" s="32">
        <v>10</v>
      </c>
      <c r="H6" s="34">
        <v>162</v>
      </c>
      <c r="I6" s="35"/>
    </row>
    <row r="7" s="19" customFormat="1" ht="17" customHeight="1" spans="1:9 16382:16384">
      <c r="A7" s="30">
        <v>4</v>
      </c>
      <c r="B7" s="31" t="s">
        <v>387</v>
      </c>
      <c r="C7" s="32" t="s">
        <v>382</v>
      </c>
      <c r="D7" s="32">
        <v>26</v>
      </c>
      <c r="E7" s="33">
        <v>10.12</v>
      </c>
      <c r="F7" s="32">
        <v>26</v>
      </c>
      <c r="G7" s="33">
        <v>10.12</v>
      </c>
      <c r="H7" s="34">
        <v>163.944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388</v>
      </c>
      <c r="C8" s="32" t="s">
        <v>382</v>
      </c>
      <c r="D8" s="32">
        <v>15</v>
      </c>
      <c r="E8" s="33">
        <v>14.22</v>
      </c>
      <c r="F8" s="32">
        <v>15</v>
      </c>
      <c r="G8" s="33">
        <f>14.22-3.11</f>
        <v>11.11</v>
      </c>
      <c r="H8" s="34">
        <v>179.982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389</v>
      </c>
      <c r="C9" s="32" t="s">
        <v>382</v>
      </c>
      <c r="D9" s="32">
        <v>26</v>
      </c>
      <c r="E9" s="33">
        <v>6.2</v>
      </c>
      <c r="F9" s="32">
        <v>26</v>
      </c>
      <c r="G9" s="33">
        <f>6.2-0.78</f>
        <v>5.42</v>
      </c>
      <c r="H9" s="34">
        <v>87.804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390</v>
      </c>
      <c r="C10" s="32" t="s">
        <v>382</v>
      </c>
      <c r="D10" s="32">
        <v>27</v>
      </c>
      <c r="E10" s="33">
        <v>4.99</v>
      </c>
      <c r="F10" s="32">
        <v>27</v>
      </c>
      <c r="G10" s="33">
        <f>4.99-1.41</f>
        <v>3.58</v>
      </c>
      <c r="H10" s="34">
        <v>57.996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1" t="s">
        <v>391</v>
      </c>
      <c r="C11" s="32" t="s">
        <v>382</v>
      </c>
      <c r="D11" s="32">
        <v>14</v>
      </c>
      <c r="E11" s="33">
        <v>10.97</v>
      </c>
      <c r="F11" s="32">
        <v>14</v>
      </c>
      <c r="G11" s="33">
        <f>10.97-4.23</f>
        <v>6.74</v>
      </c>
      <c r="H11" s="34">
        <v>109.188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392</v>
      </c>
      <c r="C12" s="32" t="s">
        <v>382</v>
      </c>
      <c r="D12" s="32">
        <v>22</v>
      </c>
      <c r="E12" s="33">
        <v>9.32</v>
      </c>
      <c r="F12" s="32">
        <v>22</v>
      </c>
      <c r="G12" s="33">
        <v>9.32</v>
      </c>
      <c r="H12" s="34">
        <v>150.984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393</v>
      </c>
      <c r="C13" s="32" t="s">
        <v>382</v>
      </c>
      <c r="D13" s="32">
        <v>15</v>
      </c>
      <c r="E13" s="33">
        <v>10.25</v>
      </c>
      <c r="F13" s="32">
        <v>15</v>
      </c>
      <c r="G13" s="33">
        <f>10.25-5.49</f>
        <v>4.76</v>
      </c>
      <c r="H13" s="34">
        <v>77.112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394</v>
      </c>
      <c r="C14" s="32" t="s">
        <v>382</v>
      </c>
      <c r="D14" s="32">
        <v>17</v>
      </c>
      <c r="E14" s="33">
        <v>9.58</v>
      </c>
      <c r="F14" s="32">
        <v>17</v>
      </c>
      <c r="G14" s="33">
        <f>9.58-1.93</f>
        <v>7.65</v>
      </c>
      <c r="H14" s="34">
        <v>123.93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395</v>
      </c>
      <c r="C15" s="32" t="s">
        <v>382</v>
      </c>
      <c r="D15" s="32">
        <v>10</v>
      </c>
      <c r="E15" s="33">
        <v>9.7</v>
      </c>
      <c r="F15" s="32">
        <v>10</v>
      </c>
      <c r="G15" s="33">
        <v>9.7</v>
      </c>
      <c r="H15" s="34">
        <v>157.14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396</v>
      </c>
      <c r="C16" s="32" t="s">
        <v>382</v>
      </c>
      <c r="D16" s="32">
        <v>20</v>
      </c>
      <c r="E16" s="33">
        <v>12.76</v>
      </c>
      <c r="F16" s="32">
        <v>20</v>
      </c>
      <c r="G16" s="33">
        <v>12.76</v>
      </c>
      <c r="H16" s="34">
        <v>206.712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397</v>
      </c>
      <c r="C17" s="32" t="s">
        <v>382</v>
      </c>
      <c r="D17" s="32">
        <v>21</v>
      </c>
      <c r="E17" s="33">
        <v>5.43</v>
      </c>
      <c r="F17" s="32">
        <v>21</v>
      </c>
      <c r="G17" s="33">
        <f>5.43-1.2</f>
        <v>4.23</v>
      </c>
      <c r="H17" s="34">
        <v>68.526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398</v>
      </c>
      <c r="C18" s="32" t="s">
        <v>382</v>
      </c>
      <c r="D18" s="32">
        <v>17</v>
      </c>
      <c r="E18" s="33">
        <v>4.3</v>
      </c>
      <c r="F18" s="32">
        <v>17</v>
      </c>
      <c r="G18" s="33">
        <f>4.3-3.3</f>
        <v>1</v>
      </c>
      <c r="H18" s="34">
        <v>16.2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399</v>
      </c>
      <c r="C19" s="32" t="s">
        <v>382</v>
      </c>
      <c r="D19" s="32">
        <v>15</v>
      </c>
      <c r="E19" s="33">
        <v>11.4</v>
      </c>
      <c r="F19" s="32">
        <v>15</v>
      </c>
      <c r="G19" s="33">
        <f>11.4-3.21</f>
        <v>8.19</v>
      </c>
      <c r="H19" s="34">
        <v>132.678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400</v>
      </c>
      <c r="C20" s="32" t="s">
        <v>382</v>
      </c>
      <c r="D20" s="32">
        <v>11</v>
      </c>
      <c r="E20" s="33">
        <v>11.44</v>
      </c>
      <c r="F20" s="32">
        <v>11</v>
      </c>
      <c r="G20" s="32">
        <f>11-4.25</f>
        <v>6.75</v>
      </c>
      <c r="H20" s="34">
        <v>109.35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401</v>
      </c>
      <c r="C21" s="32" t="s">
        <v>382</v>
      </c>
      <c r="D21" s="32">
        <v>10</v>
      </c>
      <c r="E21" s="33">
        <v>8.74</v>
      </c>
      <c r="F21" s="32">
        <v>10</v>
      </c>
      <c r="G21" s="33">
        <f>8.74-3.53</f>
        <v>5.21</v>
      </c>
      <c r="H21" s="34">
        <v>84.402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402</v>
      </c>
      <c r="C22" s="32" t="s">
        <v>382</v>
      </c>
      <c r="D22" s="32">
        <v>25</v>
      </c>
      <c r="E22" s="33">
        <v>8.85</v>
      </c>
      <c r="F22" s="32">
        <v>25</v>
      </c>
      <c r="G22" s="33">
        <v>8.85</v>
      </c>
      <c r="H22" s="34">
        <v>143.37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403</v>
      </c>
      <c r="C23" s="32" t="s">
        <v>382</v>
      </c>
      <c r="D23" s="32">
        <v>20</v>
      </c>
      <c r="E23" s="33">
        <v>13.97</v>
      </c>
      <c r="F23" s="32">
        <v>20</v>
      </c>
      <c r="G23" s="33">
        <f>13.97-0.71</f>
        <v>13.26</v>
      </c>
      <c r="H23" s="34">
        <v>214.812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404</v>
      </c>
      <c r="C24" s="32" t="s">
        <v>382</v>
      </c>
      <c r="D24" s="32">
        <v>19</v>
      </c>
      <c r="E24" s="33">
        <v>10.23</v>
      </c>
      <c r="F24" s="32">
        <v>19</v>
      </c>
      <c r="G24" s="33">
        <v>10.23</v>
      </c>
      <c r="H24" s="34">
        <v>165.726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405</v>
      </c>
      <c r="C25" s="32" t="s">
        <v>382</v>
      </c>
      <c r="D25" s="32">
        <v>15</v>
      </c>
      <c r="E25" s="33">
        <v>9.55</v>
      </c>
      <c r="F25" s="32">
        <v>15</v>
      </c>
      <c r="G25" s="33">
        <f>9.55-2.41</f>
        <v>7.14</v>
      </c>
      <c r="H25" s="34">
        <v>115.668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31" t="s">
        <v>406</v>
      </c>
      <c r="C26" s="32" t="s">
        <v>382</v>
      </c>
      <c r="D26" s="32">
        <v>27</v>
      </c>
      <c r="E26" s="33">
        <v>6.46</v>
      </c>
      <c r="F26" s="32">
        <v>27</v>
      </c>
      <c r="G26" s="33">
        <v>6.46</v>
      </c>
      <c r="H26" s="34">
        <v>104.652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1" t="s">
        <v>407</v>
      </c>
      <c r="C27" s="32" t="s">
        <v>382</v>
      </c>
      <c r="D27" s="32">
        <v>22</v>
      </c>
      <c r="E27" s="33">
        <v>10.88</v>
      </c>
      <c r="F27" s="32">
        <v>22</v>
      </c>
      <c r="G27" s="33">
        <f>10.88-4.78</f>
        <v>6.1</v>
      </c>
      <c r="H27" s="34">
        <v>98.82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1" t="s">
        <v>408</v>
      </c>
      <c r="C28" s="32" t="s">
        <v>382</v>
      </c>
      <c r="D28" s="32">
        <v>22</v>
      </c>
      <c r="E28" s="33">
        <v>6.28</v>
      </c>
      <c r="F28" s="32">
        <v>22</v>
      </c>
      <c r="G28" s="33">
        <v>6.28</v>
      </c>
      <c r="H28" s="34">
        <v>101.736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1" t="s">
        <v>409</v>
      </c>
      <c r="C29" s="32" t="s">
        <v>382</v>
      </c>
      <c r="D29" s="32">
        <v>28</v>
      </c>
      <c r="E29" s="33">
        <v>3.16</v>
      </c>
      <c r="F29" s="32">
        <v>28</v>
      </c>
      <c r="G29" s="33">
        <v>3.16</v>
      </c>
      <c r="H29" s="34">
        <v>51.192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1" t="s">
        <v>410</v>
      </c>
      <c r="C30" s="32" t="s">
        <v>382</v>
      </c>
      <c r="D30" s="32">
        <v>22</v>
      </c>
      <c r="E30" s="33">
        <v>13.1</v>
      </c>
      <c r="F30" s="32">
        <v>22</v>
      </c>
      <c r="G30" s="33">
        <f>13.1-2.54</f>
        <v>10.56</v>
      </c>
      <c r="H30" s="34">
        <v>171.072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31" t="s">
        <v>411</v>
      </c>
      <c r="C31" s="32" t="s">
        <v>382</v>
      </c>
      <c r="D31" s="32">
        <v>8</v>
      </c>
      <c r="E31" s="33">
        <v>10.23</v>
      </c>
      <c r="F31" s="32">
        <v>8</v>
      </c>
      <c r="G31" s="30">
        <v>8</v>
      </c>
      <c r="H31" s="34">
        <v>129.6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31" t="s">
        <v>412</v>
      </c>
      <c r="C32" s="32" t="s">
        <v>382</v>
      </c>
      <c r="D32" s="32">
        <v>18</v>
      </c>
      <c r="E32" s="33">
        <v>6.1</v>
      </c>
      <c r="F32" s="32">
        <v>18</v>
      </c>
      <c r="G32" s="33">
        <f>6.1-2.73</f>
        <v>3.37</v>
      </c>
      <c r="H32" s="34">
        <v>54.594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31" t="s">
        <v>413</v>
      </c>
      <c r="C33" s="32" t="s">
        <v>382</v>
      </c>
      <c r="D33" s="32">
        <v>13</v>
      </c>
      <c r="E33" s="33">
        <v>10.47</v>
      </c>
      <c r="F33" s="32">
        <v>13</v>
      </c>
      <c r="G33" s="33">
        <v>10.47</v>
      </c>
      <c r="H33" s="34">
        <v>169.614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31" t="s">
        <v>414</v>
      </c>
      <c r="C34" s="32" t="s">
        <v>382</v>
      </c>
      <c r="D34" s="32">
        <v>12</v>
      </c>
      <c r="E34" s="33">
        <v>4.8</v>
      </c>
      <c r="F34" s="32">
        <v>12</v>
      </c>
      <c r="G34" s="33">
        <f>4.8-2.65</f>
        <v>2.15</v>
      </c>
      <c r="H34" s="34">
        <v>34.83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31" t="s">
        <v>415</v>
      </c>
      <c r="C35" s="32" t="s">
        <v>382</v>
      </c>
      <c r="D35" s="32">
        <v>16</v>
      </c>
      <c r="E35" s="33">
        <v>11</v>
      </c>
      <c r="F35" s="32">
        <v>16</v>
      </c>
      <c r="G35" s="33">
        <v>11</v>
      </c>
      <c r="H35" s="34">
        <v>178.2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31" t="s">
        <v>416</v>
      </c>
      <c r="C36" s="32" t="s">
        <v>382</v>
      </c>
      <c r="D36" s="32">
        <v>3</v>
      </c>
      <c r="E36" s="33">
        <v>15.56</v>
      </c>
      <c r="F36" s="32">
        <v>3</v>
      </c>
      <c r="G36" s="32">
        <v>3</v>
      </c>
      <c r="H36" s="34">
        <v>48.6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31" t="s">
        <v>417</v>
      </c>
      <c r="C37" s="32" t="s">
        <v>382</v>
      </c>
      <c r="D37" s="32">
        <v>9.5</v>
      </c>
      <c r="E37" s="33">
        <v>12.29</v>
      </c>
      <c r="F37" s="32">
        <v>9.5</v>
      </c>
      <c r="G37" s="32">
        <v>9.5</v>
      </c>
      <c r="H37" s="34">
        <v>153.9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31" t="s">
        <v>418</v>
      </c>
      <c r="C38" s="32" t="s">
        <v>382</v>
      </c>
      <c r="D38" s="32">
        <v>2</v>
      </c>
      <c r="E38" s="33">
        <v>14.63</v>
      </c>
      <c r="F38" s="32">
        <v>2</v>
      </c>
      <c r="G38" s="32">
        <v>2</v>
      </c>
      <c r="H38" s="34">
        <v>32.4</v>
      </c>
      <c r="I38" s="35"/>
    </row>
    <row r="39" s="19" customFormat="1" ht="17" customHeight="1" spans="1:9 16382:16384">
      <c r="A39" s="30">
        <v>36</v>
      </c>
      <c r="B39" s="31" t="s">
        <v>419</v>
      </c>
      <c r="C39" s="32" t="s">
        <v>382</v>
      </c>
      <c r="D39" s="32">
        <v>29.5</v>
      </c>
      <c r="E39" s="33">
        <v>6.62</v>
      </c>
      <c r="F39" s="32">
        <v>29.5</v>
      </c>
      <c r="G39" s="32">
        <v>6.62</v>
      </c>
      <c r="H39" s="34">
        <v>107.244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31" t="s">
        <v>420</v>
      </c>
      <c r="C40" s="32" t="s">
        <v>382</v>
      </c>
      <c r="D40" s="32">
        <v>13.5</v>
      </c>
      <c r="E40" s="33">
        <v>13.72</v>
      </c>
      <c r="F40" s="32">
        <v>13.5</v>
      </c>
      <c r="G40" s="30">
        <f>13.5-3.94</f>
        <v>9.56</v>
      </c>
      <c r="H40" s="34">
        <v>154.872</v>
      </c>
      <c r="I40" s="35"/>
    </row>
    <row r="41" s="19" customFormat="1" ht="17" customHeight="1" spans="1:9 16382:16384">
      <c r="A41" s="30">
        <v>38</v>
      </c>
      <c r="B41" s="31" t="s">
        <v>421</v>
      </c>
      <c r="C41" s="32" t="s">
        <v>382</v>
      </c>
      <c r="D41" s="32">
        <v>15.6</v>
      </c>
      <c r="E41" s="33">
        <v>5.6</v>
      </c>
      <c r="F41" s="32">
        <v>15.6</v>
      </c>
      <c r="G41" s="33">
        <v>5.6</v>
      </c>
      <c r="H41" s="34">
        <v>90.72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31" t="s">
        <v>422</v>
      </c>
      <c r="C42" s="32" t="s">
        <v>382</v>
      </c>
      <c r="D42" s="32">
        <v>10.4</v>
      </c>
      <c r="E42" s="33">
        <v>7.31</v>
      </c>
      <c r="F42" s="32">
        <v>10.4</v>
      </c>
      <c r="G42" s="33">
        <f>7.31-1.6</f>
        <v>5.71</v>
      </c>
      <c r="H42" s="34">
        <v>92.502</v>
      </c>
      <c r="I42" s="35"/>
      <c r="XFB42" s="2"/>
      <c r="XFC42" s="2"/>
      <c r="XFD42" s="2"/>
    </row>
    <row r="43" s="19" customFormat="1" ht="17" customHeight="1" spans="1:9 16382:16384">
      <c r="A43" s="30">
        <v>40</v>
      </c>
      <c r="B43" s="31" t="s">
        <v>423</v>
      </c>
      <c r="C43" s="32" t="s">
        <v>382</v>
      </c>
      <c r="D43" s="30">
        <v>15.6</v>
      </c>
      <c r="E43" s="39">
        <v>6.33</v>
      </c>
      <c r="F43" s="30">
        <v>15.6</v>
      </c>
      <c r="G43" s="39">
        <v>6.33</v>
      </c>
      <c r="H43" s="34">
        <v>102.546</v>
      </c>
      <c r="I43" s="35"/>
    </row>
    <row r="44" s="19" customFormat="1" ht="17" customHeight="1" spans="1:9 16382:16384">
      <c r="A44" s="30">
        <v>41</v>
      </c>
      <c r="B44" s="31" t="s">
        <v>424</v>
      </c>
      <c r="C44" s="32" t="s">
        <v>382</v>
      </c>
      <c r="D44" s="32">
        <v>13.4</v>
      </c>
      <c r="E44" s="33">
        <v>5.88</v>
      </c>
      <c r="F44" s="32">
        <v>13.4</v>
      </c>
      <c r="G44" s="33">
        <v>5.88</v>
      </c>
      <c r="H44" s="34">
        <v>95.256</v>
      </c>
      <c r="I44" s="35"/>
    </row>
    <row r="45" s="19" customFormat="1" ht="17" customHeight="1" spans="1:9 16382:16384">
      <c r="A45" s="30">
        <v>42</v>
      </c>
      <c r="B45" s="31" t="s">
        <v>425</v>
      </c>
      <c r="C45" s="32" t="s">
        <v>382</v>
      </c>
      <c r="D45" s="32">
        <v>11.4</v>
      </c>
      <c r="E45" s="33">
        <v>8.67</v>
      </c>
      <c r="F45" s="32">
        <v>11.4</v>
      </c>
      <c r="G45" s="33">
        <v>8.67</v>
      </c>
      <c r="H45" s="34">
        <v>140.454</v>
      </c>
      <c r="I45" s="35"/>
      <c r="XFB45" s="2"/>
      <c r="XFC45" s="2"/>
      <c r="XFD45" s="2"/>
    </row>
    <row r="46" s="19" customFormat="1" ht="17" customHeight="1" spans="1:9 16382:16384">
      <c r="A46" s="30">
        <v>43</v>
      </c>
      <c r="B46" s="31" t="s">
        <v>426</v>
      </c>
      <c r="C46" s="32" t="s">
        <v>382</v>
      </c>
      <c r="D46" s="32">
        <v>28.6</v>
      </c>
      <c r="E46" s="33">
        <v>8.46</v>
      </c>
      <c r="F46" s="32">
        <v>28.6</v>
      </c>
      <c r="G46" s="33">
        <v>8.46</v>
      </c>
      <c r="H46" s="34">
        <v>137.052</v>
      </c>
      <c r="I46" s="35"/>
      <c r="XFB46" s="2"/>
      <c r="XFC46" s="2"/>
      <c r="XFD46" s="2"/>
    </row>
    <row r="47" s="19" customFormat="1" ht="17" customHeight="1" spans="1:9 16382:16384">
      <c r="A47" s="30">
        <v>44</v>
      </c>
      <c r="B47" s="31" t="s">
        <v>427</v>
      </c>
      <c r="C47" s="32" t="s">
        <v>382</v>
      </c>
      <c r="D47" s="32">
        <v>27.4</v>
      </c>
      <c r="E47" s="33">
        <v>11.35</v>
      </c>
      <c r="F47" s="32">
        <v>27.4</v>
      </c>
      <c r="G47" s="33">
        <v>11.35</v>
      </c>
      <c r="H47" s="34">
        <v>183.87</v>
      </c>
      <c r="I47" s="35"/>
      <c r="XFB47" s="2"/>
      <c r="XFC47" s="2"/>
      <c r="XFD47" s="2"/>
    </row>
    <row r="48" s="19" customFormat="1" ht="17" customHeight="1" spans="1:9 16382:16384">
      <c r="A48" s="30">
        <v>45</v>
      </c>
      <c r="B48" s="46" t="s">
        <v>428</v>
      </c>
      <c r="C48" s="32" t="s">
        <v>382</v>
      </c>
      <c r="D48" s="32">
        <v>19.5</v>
      </c>
      <c r="E48" s="33">
        <v>9.68</v>
      </c>
      <c r="F48" s="32">
        <v>19.5</v>
      </c>
      <c r="G48" s="33">
        <f>9.68-1.24</f>
        <v>8.44</v>
      </c>
      <c r="H48" s="34">
        <v>136.728</v>
      </c>
      <c r="I48" s="35"/>
      <c r="XFB48" s="2"/>
      <c r="XFC48" s="2"/>
      <c r="XFD48" s="2"/>
    </row>
    <row r="49" s="19" customFormat="1" ht="17" customHeight="1" spans="1:9 16382:16384">
      <c r="A49" s="30">
        <v>46</v>
      </c>
      <c r="B49" s="46" t="s">
        <v>429</v>
      </c>
      <c r="C49" s="32" t="s">
        <v>382</v>
      </c>
      <c r="D49" s="32">
        <v>10.8</v>
      </c>
      <c r="E49" s="33">
        <v>13.8</v>
      </c>
      <c r="F49" s="32">
        <v>10.8</v>
      </c>
      <c r="G49" s="30">
        <v>10.8</v>
      </c>
      <c r="H49" s="34">
        <v>174.96</v>
      </c>
      <c r="I49" s="35"/>
      <c r="XFB49" s="2"/>
      <c r="XFC49" s="2"/>
      <c r="XFD49" s="2"/>
    </row>
    <row r="50" s="19" customFormat="1" ht="17" customHeight="1" spans="1:9 16382:16384">
      <c r="A50" s="30">
        <v>47</v>
      </c>
      <c r="B50" s="31" t="s">
        <v>430</v>
      </c>
      <c r="C50" s="32" t="s">
        <v>382</v>
      </c>
      <c r="D50" s="32">
        <v>13.6</v>
      </c>
      <c r="E50" s="33">
        <v>13</v>
      </c>
      <c r="F50" s="32">
        <v>13.6</v>
      </c>
      <c r="G50" s="33">
        <f>13-1.7</f>
        <v>11.3</v>
      </c>
      <c r="H50" s="34">
        <v>183.06</v>
      </c>
      <c r="I50" s="35"/>
      <c r="XFB50" s="2"/>
      <c r="XFC50" s="2"/>
      <c r="XFD50" s="2"/>
    </row>
    <row r="51" s="19" customFormat="1" ht="17" customHeight="1" spans="1:9 16382:16384">
      <c r="A51" s="30">
        <v>48</v>
      </c>
      <c r="B51" s="31" t="s">
        <v>431</v>
      </c>
      <c r="C51" s="32" t="s">
        <v>382</v>
      </c>
      <c r="D51" s="32">
        <v>23.4</v>
      </c>
      <c r="E51" s="33">
        <v>2.98</v>
      </c>
      <c r="F51" s="32">
        <v>23.4</v>
      </c>
      <c r="G51" s="33">
        <v>2.98</v>
      </c>
      <c r="H51" s="34">
        <v>48.276</v>
      </c>
      <c r="I51" s="35"/>
      <c r="XFB51" s="2"/>
      <c r="XFC51" s="2"/>
      <c r="XFD51" s="2"/>
    </row>
    <row r="52" s="19" customFormat="1" ht="17" customHeight="1" spans="1:9 16382:16384">
      <c r="A52" s="30">
        <v>49</v>
      </c>
      <c r="B52" s="31" t="s">
        <v>432</v>
      </c>
      <c r="C52" s="32" t="s">
        <v>382</v>
      </c>
      <c r="D52" s="32">
        <v>25.6</v>
      </c>
      <c r="E52" s="33">
        <v>8.85</v>
      </c>
      <c r="F52" s="32">
        <v>25.6</v>
      </c>
      <c r="G52" s="33">
        <v>8.85</v>
      </c>
      <c r="H52" s="34">
        <v>143.37</v>
      </c>
      <c r="I52" s="35"/>
      <c r="XFB52" s="2"/>
      <c r="XFC52" s="2"/>
      <c r="XFD52" s="2"/>
    </row>
    <row r="53" s="19" customFormat="1" ht="17" customHeight="1" spans="1:9 16382:16384">
      <c r="A53" s="30">
        <v>50</v>
      </c>
      <c r="B53" s="31" t="s">
        <v>433</v>
      </c>
      <c r="C53" s="32" t="s">
        <v>382</v>
      </c>
      <c r="D53" s="32">
        <v>15.4</v>
      </c>
      <c r="E53" s="33">
        <v>11.35</v>
      </c>
      <c r="F53" s="32">
        <v>15.4</v>
      </c>
      <c r="G53" s="33">
        <v>11.35</v>
      </c>
      <c r="H53" s="34">
        <v>183.87</v>
      </c>
      <c r="I53" s="35"/>
    </row>
    <row r="54" s="19" customFormat="1" ht="17" customHeight="1" spans="1:9 16382:16384">
      <c r="A54" s="30">
        <v>51</v>
      </c>
      <c r="B54" s="31" t="s">
        <v>434</v>
      </c>
      <c r="C54" s="32" t="s">
        <v>382</v>
      </c>
      <c r="D54" s="32">
        <v>13.5</v>
      </c>
      <c r="E54" s="33">
        <v>8.98</v>
      </c>
      <c r="F54" s="32">
        <v>13.5</v>
      </c>
      <c r="G54" s="33">
        <f>8.98-1.96</f>
        <v>7.02</v>
      </c>
      <c r="H54" s="34">
        <v>113.724</v>
      </c>
      <c r="I54" s="35"/>
    </row>
    <row r="55" s="19" customFormat="1" ht="17" customHeight="1" spans="1:9 16382:16384">
      <c r="A55" s="30">
        <v>52</v>
      </c>
      <c r="B55" s="31" t="s">
        <v>435</v>
      </c>
      <c r="C55" s="32" t="s">
        <v>382</v>
      </c>
      <c r="D55" s="32">
        <v>14.5</v>
      </c>
      <c r="E55" s="33">
        <v>10.97</v>
      </c>
      <c r="F55" s="32">
        <v>14.5</v>
      </c>
      <c r="G55" s="33">
        <f>10.97-3.8</f>
        <v>7.17</v>
      </c>
      <c r="H55" s="34">
        <v>116.154</v>
      </c>
      <c r="I55" s="35"/>
    </row>
    <row r="56" s="19" customFormat="1" ht="17" customHeight="1" spans="1:9 16382:16384">
      <c r="A56" s="30">
        <v>53</v>
      </c>
      <c r="B56" s="31" t="s">
        <v>436</v>
      </c>
      <c r="C56" s="32" t="s">
        <v>382</v>
      </c>
      <c r="D56" s="32">
        <v>8</v>
      </c>
      <c r="E56" s="33">
        <v>5.69</v>
      </c>
      <c r="F56" s="32">
        <v>8</v>
      </c>
      <c r="G56" s="33">
        <f>5.69-1.69</f>
        <v>4</v>
      </c>
      <c r="H56" s="34">
        <v>64.8</v>
      </c>
      <c r="I56" s="35"/>
    </row>
    <row r="57" s="19" customFormat="1" ht="17" customHeight="1" spans="1:9 16382:16384">
      <c r="A57" s="30">
        <v>54</v>
      </c>
      <c r="B57" s="31" t="s">
        <v>437</v>
      </c>
      <c r="C57" s="32" t="s">
        <v>382</v>
      </c>
      <c r="D57" s="32">
        <v>20</v>
      </c>
      <c r="E57" s="33">
        <v>11.28</v>
      </c>
      <c r="F57" s="32">
        <v>20</v>
      </c>
      <c r="G57" s="33">
        <v>11.28</v>
      </c>
      <c r="H57" s="34">
        <v>182.736</v>
      </c>
      <c r="I57" s="35"/>
    </row>
    <row r="58" s="19" customFormat="1" ht="17" customHeight="1" spans="1:9 16382:16384">
      <c r="A58" s="30">
        <v>55</v>
      </c>
      <c r="B58" s="31" t="s">
        <v>438</v>
      </c>
      <c r="C58" s="32" t="s">
        <v>382</v>
      </c>
      <c r="D58" s="32">
        <v>6</v>
      </c>
      <c r="E58" s="33">
        <v>7.9</v>
      </c>
      <c r="F58" s="32">
        <v>6</v>
      </c>
      <c r="G58" s="32">
        <v>6</v>
      </c>
      <c r="H58" s="34">
        <v>97.2</v>
      </c>
      <c r="I58" s="35"/>
    </row>
    <row r="59" s="19" customFormat="1" ht="17" customHeight="1" spans="1:9 16382:16384">
      <c r="A59" s="30">
        <v>56</v>
      </c>
      <c r="B59" s="31" t="s">
        <v>439</v>
      </c>
      <c r="C59" s="32" t="s">
        <v>382</v>
      </c>
      <c r="D59" s="32">
        <v>5</v>
      </c>
      <c r="E59" s="33">
        <v>6.25</v>
      </c>
      <c r="F59" s="32">
        <v>5</v>
      </c>
      <c r="G59" s="32">
        <v>5</v>
      </c>
      <c r="H59" s="34">
        <v>81</v>
      </c>
      <c r="I59" s="35"/>
    </row>
    <row r="60" s="19" customFormat="1" ht="17" customHeight="1" spans="1:9 16382:16384">
      <c r="A60" s="30">
        <v>57</v>
      </c>
      <c r="B60" s="31" t="s">
        <v>440</v>
      </c>
      <c r="C60" s="32" t="s">
        <v>382</v>
      </c>
      <c r="D60" s="32">
        <v>20</v>
      </c>
      <c r="E60" s="33">
        <v>6.34</v>
      </c>
      <c r="F60" s="32">
        <v>20</v>
      </c>
      <c r="G60" s="30">
        <f>6.34-0.96</f>
        <v>5.38</v>
      </c>
      <c r="H60" s="34">
        <v>87.156</v>
      </c>
      <c r="I60" s="35"/>
    </row>
    <row r="61" s="19" customFormat="1" ht="17" customHeight="1" spans="1:9 16382:16384">
      <c r="A61" s="30">
        <v>58</v>
      </c>
      <c r="B61" s="31" t="s">
        <v>441</v>
      </c>
      <c r="C61" s="32" t="s">
        <v>382</v>
      </c>
      <c r="D61" s="32">
        <v>12</v>
      </c>
      <c r="E61" s="33">
        <v>14.11</v>
      </c>
      <c r="F61" s="32">
        <v>12</v>
      </c>
      <c r="G61" s="32">
        <v>12</v>
      </c>
      <c r="H61" s="34">
        <v>194.4</v>
      </c>
      <c r="I61" s="35"/>
    </row>
    <row r="62" s="19" customFormat="1" ht="17" customHeight="1" spans="1:9 16382:16384">
      <c r="A62" s="30">
        <v>59</v>
      </c>
      <c r="B62" s="31" t="s">
        <v>442</v>
      </c>
      <c r="C62" s="32" t="s">
        <v>382</v>
      </c>
      <c r="D62" s="32">
        <v>22</v>
      </c>
      <c r="E62" s="33">
        <v>5.43</v>
      </c>
      <c r="F62" s="32">
        <v>22</v>
      </c>
      <c r="G62" s="30">
        <f>5.43-1.5</f>
        <v>3.93</v>
      </c>
      <c r="H62" s="34">
        <v>63.666</v>
      </c>
      <c r="I62" s="35"/>
    </row>
    <row r="63" s="19" customFormat="1" ht="17" customHeight="1" spans="1:9 16382:16384">
      <c r="A63" s="30">
        <v>60</v>
      </c>
      <c r="B63" s="31" t="s">
        <v>443</v>
      </c>
      <c r="C63" s="32" t="s">
        <v>382</v>
      </c>
      <c r="D63" s="32">
        <v>10</v>
      </c>
      <c r="E63" s="33">
        <v>10.4</v>
      </c>
      <c r="F63" s="32">
        <v>10</v>
      </c>
      <c r="G63" s="32">
        <f>10-1.01</f>
        <v>8.99</v>
      </c>
      <c r="H63" s="34">
        <v>145.638</v>
      </c>
      <c r="I63" s="35"/>
    </row>
    <row r="64" s="19" customFormat="1" ht="17" customHeight="1" spans="1:9 16382:16384">
      <c r="A64" s="30">
        <v>61</v>
      </c>
      <c r="B64" s="31" t="s">
        <v>444</v>
      </c>
      <c r="C64" s="32" t="s">
        <v>382</v>
      </c>
      <c r="D64" s="32">
        <v>30</v>
      </c>
      <c r="E64" s="33">
        <v>16.58</v>
      </c>
      <c r="F64" s="32">
        <v>30</v>
      </c>
      <c r="G64" s="33">
        <v>16.58</v>
      </c>
      <c r="H64" s="34">
        <v>268.596</v>
      </c>
      <c r="I64" s="35"/>
    </row>
    <row r="65" s="19" customFormat="1" ht="17" customHeight="1" spans="1:9">
      <c r="A65" s="30">
        <v>62</v>
      </c>
      <c r="B65" s="31" t="s">
        <v>445</v>
      </c>
      <c r="C65" s="32" t="s">
        <v>382</v>
      </c>
      <c r="D65" s="32">
        <v>9</v>
      </c>
      <c r="E65" s="33">
        <v>7.42</v>
      </c>
      <c r="F65" s="32">
        <v>9</v>
      </c>
      <c r="G65" s="33">
        <v>7.42</v>
      </c>
      <c r="H65" s="34">
        <v>120.204</v>
      </c>
      <c r="I65" s="35"/>
    </row>
    <row r="66" s="19" customFormat="1" ht="17" customHeight="1" spans="1:9">
      <c r="A66" s="30">
        <v>63</v>
      </c>
      <c r="B66" s="31" t="s">
        <v>446</v>
      </c>
      <c r="C66" s="32" t="s">
        <v>382</v>
      </c>
      <c r="D66" s="32">
        <v>10</v>
      </c>
      <c r="E66" s="33">
        <v>9.93</v>
      </c>
      <c r="F66" s="32">
        <v>10</v>
      </c>
      <c r="G66" s="33">
        <v>9.93</v>
      </c>
      <c r="H66" s="34">
        <v>160.866</v>
      </c>
      <c r="I66" s="35"/>
    </row>
    <row r="67" s="19" customFormat="1" ht="17" customHeight="1" spans="1:9">
      <c r="A67" s="30">
        <v>64</v>
      </c>
      <c r="B67" s="31" t="s">
        <v>447</v>
      </c>
      <c r="C67" s="32" t="s">
        <v>382</v>
      </c>
      <c r="D67" s="32">
        <v>10</v>
      </c>
      <c r="E67" s="33">
        <v>9.69</v>
      </c>
      <c r="F67" s="32">
        <v>10</v>
      </c>
      <c r="G67" s="33">
        <f>9.69-2.22</f>
        <v>7.47</v>
      </c>
      <c r="H67" s="34">
        <v>121.014</v>
      </c>
      <c r="I67" s="35"/>
    </row>
    <row r="68" s="19" customFormat="1" ht="17" customHeight="1" spans="1:9">
      <c r="A68" s="30">
        <v>65</v>
      </c>
      <c r="B68" s="31" t="s">
        <v>448</v>
      </c>
      <c r="C68" s="32" t="s">
        <v>382</v>
      </c>
      <c r="D68" s="32">
        <v>30</v>
      </c>
      <c r="E68" s="33">
        <v>7.54</v>
      </c>
      <c r="F68" s="32">
        <v>30</v>
      </c>
      <c r="G68" s="33">
        <v>7.54</v>
      </c>
      <c r="H68" s="34">
        <v>122.148</v>
      </c>
      <c r="I68" s="35"/>
    </row>
    <row r="69" s="19" customFormat="1" ht="17" customHeight="1" spans="1:9">
      <c r="A69" s="30">
        <v>66</v>
      </c>
      <c r="B69" s="31" t="s">
        <v>449</v>
      </c>
      <c r="C69" s="32" t="s">
        <v>382</v>
      </c>
      <c r="D69" s="32">
        <v>15</v>
      </c>
      <c r="E69" s="33">
        <v>8.5</v>
      </c>
      <c r="F69" s="32">
        <v>15</v>
      </c>
      <c r="G69" s="33">
        <f>8.5-2.1</f>
        <v>6.4</v>
      </c>
      <c r="H69" s="34">
        <v>103.68</v>
      </c>
      <c r="I69" s="35"/>
    </row>
    <row r="70" s="19" customFormat="1" ht="17" customHeight="1" spans="1:9">
      <c r="A70" s="30">
        <v>67</v>
      </c>
      <c r="B70" s="31" t="s">
        <v>450</v>
      </c>
      <c r="C70" s="32" t="s">
        <v>382</v>
      </c>
      <c r="D70" s="32">
        <v>20</v>
      </c>
      <c r="E70" s="33">
        <v>9.32</v>
      </c>
      <c r="F70" s="32">
        <v>20</v>
      </c>
      <c r="G70" s="33">
        <v>9.32</v>
      </c>
      <c r="H70" s="34">
        <v>150.984</v>
      </c>
      <c r="I70" s="35"/>
    </row>
    <row r="71" s="19" customFormat="1" ht="17" customHeight="1" spans="1:9">
      <c r="A71" s="30">
        <v>68</v>
      </c>
      <c r="B71" s="31" t="s">
        <v>451</v>
      </c>
      <c r="C71" s="32" t="s">
        <v>382</v>
      </c>
      <c r="D71" s="32">
        <v>20</v>
      </c>
      <c r="E71" s="33">
        <v>5.81</v>
      </c>
      <c r="F71" s="32">
        <v>20</v>
      </c>
      <c r="G71" s="33">
        <f>5.81-0.6</f>
        <v>5.21</v>
      </c>
      <c r="H71" s="34">
        <v>84.402</v>
      </c>
      <c r="I71" s="35"/>
    </row>
    <row r="72" s="19" customFormat="1" ht="17" customHeight="1" spans="1:9">
      <c r="A72" s="30">
        <v>69</v>
      </c>
      <c r="B72" s="31" t="s">
        <v>452</v>
      </c>
      <c r="C72" s="32" t="s">
        <v>382</v>
      </c>
      <c r="D72" s="32">
        <v>8</v>
      </c>
      <c r="E72" s="33">
        <v>5.96</v>
      </c>
      <c r="F72" s="32">
        <v>8</v>
      </c>
      <c r="G72" s="33">
        <v>5.96</v>
      </c>
      <c r="H72" s="34">
        <v>96.552</v>
      </c>
      <c r="I72" s="35"/>
    </row>
    <row r="73" s="19" customFormat="1" ht="17" customHeight="1" spans="1:9">
      <c r="A73" s="30">
        <v>70</v>
      </c>
      <c r="B73" s="31" t="s">
        <v>453</v>
      </c>
      <c r="C73" s="32" t="s">
        <v>382</v>
      </c>
      <c r="D73" s="32">
        <v>7</v>
      </c>
      <c r="E73" s="33">
        <v>7.42</v>
      </c>
      <c r="F73" s="32">
        <v>7</v>
      </c>
      <c r="G73" s="33">
        <v>7</v>
      </c>
      <c r="H73" s="34">
        <v>113.4</v>
      </c>
      <c r="I73" s="35"/>
    </row>
    <row r="74" s="19" customFormat="1" ht="17" customHeight="1" spans="1:9">
      <c r="A74" s="30">
        <v>71</v>
      </c>
      <c r="B74" s="31" t="s">
        <v>454</v>
      </c>
      <c r="C74" s="32" t="s">
        <v>382</v>
      </c>
      <c r="D74" s="32">
        <v>10</v>
      </c>
      <c r="E74" s="33">
        <v>9.86</v>
      </c>
      <c r="F74" s="32">
        <v>10</v>
      </c>
      <c r="G74" s="33">
        <f>9.86-1.93</f>
        <v>7.93</v>
      </c>
      <c r="H74" s="34">
        <v>128.466</v>
      </c>
      <c r="I74" s="35"/>
    </row>
    <row r="75" s="19" customFormat="1" ht="17" customHeight="1" spans="1:9">
      <c r="A75" s="30">
        <v>72</v>
      </c>
      <c r="B75" s="31" t="s">
        <v>455</v>
      </c>
      <c r="C75" s="32" t="s">
        <v>382</v>
      </c>
      <c r="D75" s="32">
        <v>30</v>
      </c>
      <c r="E75" s="33">
        <v>10.69</v>
      </c>
      <c r="F75" s="32">
        <v>30</v>
      </c>
      <c r="G75" s="33">
        <f>10.69-1.14</f>
        <v>9.55</v>
      </c>
      <c r="H75" s="34">
        <v>154.71</v>
      </c>
      <c r="I75" s="35"/>
    </row>
    <row r="76" s="19" customFormat="1" ht="17" customHeight="1" spans="1:9">
      <c r="A76" s="30">
        <v>73</v>
      </c>
      <c r="B76" s="31" t="s">
        <v>456</v>
      </c>
      <c r="C76" s="32" t="s">
        <v>382</v>
      </c>
      <c r="D76" s="32">
        <v>20</v>
      </c>
      <c r="E76" s="33">
        <v>7.09</v>
      </c>
      <c r="F76" s="32">
        <v>20</v>
      </c>
      <c r="G76" s="33">
        <f>7.09-0.64</f>
        <v>6.45</v>
      </c>
      <c r="H76" s="34">
        <v>104.49</v>
      </c>
      <c r="I76" s="35"/>
    </row>
    <row r="77" s="19" customFormat="1" ht="17" customHeight="1" spans="1:9">
      <c r="A77" s="30">
        <v>74</v>
      </c>
      <c r="B77" s="31" t="s">
        <v>457</v>
      </c>
      <c r="C77" s="32" t="s">
        <v>382</v>
      </c>
      <c r="D77" s="32">
        <v>30</v>
      </c>
      <c r="E77" s="33">
        <v>12.15</v>
      </c>
      <c r="F77" s="32">
        <v>30</v>
      </c>
      <c r="G77" s="33">
        <f>12.15-0.22</f>
        <v>11.93</v>
      </c>
      <c r="H77" s="34">
        <v>193.266</v>
      </c>
      <c r="I77" s="35"/>
    </row>
    <row r="78" s="19" customFormat="1" ht="17" customHeight="1" spans="1:9">
      <c r="A78" s="30">
        <v>75</v>
      </c>
      <c r="B78" s="31" t="s">
        <v>458</v>
      </c>
      <c r="C78" s="32" t="s">
        <v>382</v>
      </c>
      <c r="D78" s="32">
        <v>10</v>
      </c>
      <c r="E78" s="33">
        <v>3.91</v>
      </c>
      <c r="F78" s="32">
        <v>10</v>
      </c>
      <c r="G78" s="33">
        <v>3.91</v>
      </c>
      <c r="H78" s="34">
        <v>63.342</v>
      </c>
      <c r="I78" s="35"/>
    </row>
    <row r="79" s="19" customFormat="1" ht="17" customHeight="1" spans="1:9">
      <c r="A79" s="30">
        <v>76</v>
      </c>
      <c r="B79" s="31" t="s">
        <v>459</v>
      </c>
      <c r="C79" s="32" t="s">
        <v>382</v>
      </c>
      <c r="D79" s="32">
        <v>30</v>
      </c>
      <c r="E79" s="33">
        <v>11.6</v>
      </c>
      <c r="F79" s="32">
        <v>30</v>
      </c>
      <c r="G79" s="33">
        <v>11.6</v>
      </c>
      <c r="H79" s="34">
        <v>187.92</v>
      </c>
      <c r="I79" s="35"/>
    </row>
    <row r="80" s="19" customFormat="1" ht="17" customHeight="1" spans="1:9">
      <c r="A80" s="30">
        <v>77</v>
      </c>
      <c r="B80" s="31" t="s">
        <v>460</v>
      </c>
      <c r="C80" s="32" t="s">
        <v>382</v>
      </c>
      <c r="D80" s="32">
        <v>20</v>
      </c>
      <c r="E80" s="33">
        <v>4.63</v>
      </c>
      <c r="F80" s="32">
        <v>20</v>
      </c>
      <c r="G80" s="33">
        <v>4.63</v>
      </c>
      <c r="H80" s="34">
        <v>75.006</v>
      </c>
      <c r="I80" s="35"/>
    </row>
    <row r="81" s="19" customFormat="1" ht="17" customHeight="1" spans="1:9">
      <c r="A81" s="30">
        <v>78</v>
      </c>
      <c r="B81" s="31" t="s">
        <v>461</v>
      </c>
      <c r="C81" s="32" t="s">
        <v>382</v>
      </c>
      <c r="D81" s="32">
        <v>10</v>
      </c>
      <c r="E81" s="33">
        <v>10.99</v>
      </c>
      <c r="F81" s="32">
        <v>10</v>
      </c>
      <c r="G81" s="32">
        <f>10.99-1.65</f>
        <v>9.34</v>
      </c>
      <c r="H81" s="34">
        <v>151.308</v>
      </c>
      <c r="I81" s="35"/>
    </row>
    <row r="82" s="19" customFormat="1" ht="17" customHeight="1" spans="1:9">
      <c r="A82" s="30">
        <v>79</v>
      </c>
      <c r="B82" s="31" t="s">
        <v>462</v>
      </c>
      <c r="C82" s="32" t="s">
        <v>382</v>
      </c>
      <c r="D82" s="32">
        <v>12</v>
      </c>
      <c r="E82" s="33">
        <v>17.92</v>
      </c>
      <c r="F82" s="32">
        <v>12</v>
      </c>
      <c r="G82" s="32">
        <v>12</v>
      </c>
      <c r="H82" s="34">
        <v>194.4</v>
      </c>
      <c r="I82" s="35"/>
    </row>
    <row r="83" s="19" customFormat="1" ht="17" customHeight="1" spans="1:9">
      <c r="A83" s="30">
        <v>80</v>
      </c>
      <c r="B83" s="31" t="s">
        <v>463</v>
      </c>
      <c r="C83" s="32" t="s">
        <v>382</v>
      </c>
      <c r="D83" s="32">
        <v>11</v>
      </c>
      <c r="E83" s="33">
        <v>7.56</v>
      </c>
      <c r="F83" s="32">
        <v>11</v>
      </c>
      <c r="G83" s="33">
        <f>7.56-2.5</f>
        <v>5.06</v>
      </c>
      <c r="H83" s="34">
        <v>81.972</v>
      </c>
      <c r="I83" s="35"/>
    </row>
    <row r="84" s="19" customFormat="1" ht="17" customHeight="1" spans="1:9">
      <c r="A84" s="30">
        <v>81</v>
      </c>
      <c r="B84" s="31" t="s">
        <v>464</v>
      </c>
      <c r="C84" s="32" t="s">
        <v>382</v>
      </c>
      <c r="D84" s="32">
        <v>10</v>
      </c>
      <c r="E84" s="33">
        <v>3.94</v>
      </c>
      <c r="F84" s="32">
        <v>10</v>
      </c>
      <c r="G84" s="33">
        <f>3.94-0.9</f>
        <v>3.04</v>
      </c>
      <c r="H84" s="34">
        <v>49.248</v>
      </c>
      <c r="I84" s="35"/>
    </row>
    <row r="85" s="19" customFormat="1" ht="17" customHeight="1" spans="1:9">
      <c r="A85" s="30">
        <v>82</v>
      </c>
      <c r="B85" s="31" t="s">
        <v>465</v>
      </c>
      <c r="C85" s="32" t="s">
        <v>382</v>
      </c>
      <c r="D85" s="32">
        <v>8</v>
      </c>
      <c r="E85" s="33">
        <v>4.12</v>
      </c>
      <c r="F85" s="32">
        <v>8</v>
      </c>
      <c r="G85" s="33">
        <f>4.12-0.6</f>
        <v>3.52</v>
      </c>
      <c r="H85" s="34">
        <v>57.024</v>
      </c>
      <c r="I85" s="35"/>
    </row>
    <row r="86" s="19" customFormat="1" ht="17" customHeight="1" spans="1:9">
      <c r="A86" s="30">
        <v>83</v>
      </c>
      <c r="B86" s="31" t="s">
        <v>466</v>
      </c>
      <c r="C86" s="32" t="s">
        <v>382</v>
      </c>
      <c r="D86" s="32">
        <v>11</v>
      </c>
      <c r="E86" s="33">
        <v>8.91</v>
      </c>
      <c r="F86" s="32">
        <v>11</v>
      </c>
      <c r="G86" s="33">
        <f>8.91-2.3</f>
        <v>6.61</v>
      </c>
      <c r="H86" s="34">
        <v>107.082</v>
      </c>
      <c r="I86" s="35"/>
    </row>
    <row r="87" s="19" customFormat="1" ht="17" customHeight="1" spans="1:9">
      <c r="A87" s="30">
        <v>84</v>
      </c>
      <c r="B87" s="31" t="s">
        <v>467</v>
      </c>
      <c r="C87" s="32" t="s">
        <v>382</v>
      </c>
      <c r="D87" s="32">
        <v>10</v>
      </c>
      <c r="E87" s="33">
        <v>9.24</v>
      </c>
      <c r="F87" s="32">
        <v>10</v>
      </c>
      <c r="G87" s="33">
        <v>9.24</v>
      </c>
      <c r="H87" s="34">
        <v>149.688</v>
      </c>
      <c r="I87" s="35"/>
    </row>
    <row r="88" s="19" customFormat="1" ht="17" customHeight="1" spans="1:9">
      <c r="A88" s="30">
        <v>85</v>
      </c>
      <c r="B88" s="31" t="s">
        <v>468</v>
      </c>
      <c r="C88" s="32" t="s">
        <v>382</v>
      </c>
      <c r="D88" s="32">
        <v>30</v>
      </c>
      <c r="E88" s="33">
        <v>5.6</v>
      </c>
      <c r="F88" s="32">
        <v>30</v>
      </c>
      <c r="G88" s="33">
        <v>5.6</v>
      </c>
      <c r="H88" s="34">
        <v>90.72</v>
      </c>
      <c r="I88" s="35"/>
    </row>
    <row r="89" s="19" customFormat="1" ht="17" customHeight="1" spans="1:9">
      <c r="A89" s="30">
        <v>86</v>
      </c>
      <c r="B89" s="31" t="s">
        <v>469</v>
      </c>
      <c r="C89" s="32" t="s">
        <v>382</v>
      </c>
      <c r="D89" s="32">
        <v>30</v>
      </c>
      <c r="E89" s="33">
        <v>4.02</v>
      </c>
      <c r="F89" s="32">
        <v>30</v>
      </c>
      <c r="G89" s="33">
        <v>4.02</v>
      </c>
      <c r="H89" s="34">
        <v>65.124</v>
      </c>
      <c r="I89" s="35"/>
    </row>
    <row r="90" s="19" customFormat="1" ht="17" customHeight="1" spans="1:9">
      <c r="A90" s="30">
        <v>87</v>
      </c>
      <c r="B90" s="31" t="s">
        <v>470</v>
      </c>
      <c r="C90" s="32" t="s">
        <v>382</v>
      </c>
      <c r="D90" s="32">
        <v>30</v>
      </c>
      <c r="E90" s="33">
        <v>8.44</v>
      </c>
      <c r="F90" s="32">
        <v>30</v>
      </c>
      <c r="G90" s="33">
        <v>8.44</v>
      </c>
      <c r="H90" s="34">
        <v>136.728</v>
      </c>
      <c r="I90" s="35"/>
    </row>
    <row r="91" s="19" customFormat="1" ht="17" customHeight="1" spans="1:9">
      <c r="A91" s="30">
        <v>88</v>
      </c>
      <c r="B91" s="31" t="s">
        <v>471</v>
      </c>
      <c r="C91" s="32" t="s">
        <v>382</v>
      </c>
      <c r="D91" s="32">
        <v>9</v>
      </c>
      <c r="E91" s="33">
        <v>7.2</v>
      </c>
      <c r="F91" s="32">
        <v>9</v>
      </c>
      <c r="G91" s="33">
        <v>7.2</v>
      </c>
      <c r="H91" s="34">
        <v>116.64</v>
      </c>
      <c r="I91" s="35"/>
    </row>
    <row r="92" s="19" customFormat="1" ht="17" customHeight="1" spans="1:9">
      <c r="A92" s="30">
        <v>89</v>
      </c>
      <c r="B92" s="31" t="s">
        <v>472</v>
      </c>
      <c r="C92" s="32" t="s">
        <v>382</v>
      </c>
      <c r="D92" s="30">
        <v>20</v>
      </c>
      <c r="E92" s="39">
        <v>9.78</v>
      </c>
      <c r="F92" s="30">
        <v>20</v>
      </c>
      <c r="G92" s="39">
        <v>9.78</v>
      </c>
      <c r="H92" s="34">
        <v>158.436</v>
      </c>
      <c r="I92" s="35"/>
    </row>
    <row r="93" s="19" customFormat="1" ht="17" customHeight="1" spans="1:9">
      <c r="A93" s="30">
        <v>90</v>
      </c>
      <c r="B93" s="31" t="s">
        <v>473</v>
      </c>
      <c r="C93" s="32" t="s">
        <v>382</v>
      </c>
      <c r="D93" s="32">
        <v>20</v>
      </c>
      <c r="E93" s="33">
        <v>3.09</v>
      </c>
      <c r="F93" s="32">
        <v>20</v>
      </c>
      <c r="G93" s="33">
        <v>3.09</v>
      </c>
      <c r="H93" s="34">
        <v>50.058</v>
      </c>
      <c r="I93" s="35"/>
    </row>
    <row r="94" s="19" customFormat="1" ht="17" customHeight="1" spans="1:9">
      <c r="A94" s="30">
        <v>91</v>
      </c>
      <c r="B94" s="31" t="s">
        <v>474</v>
      </c>
      <c r="C94" s="32" t="s">
        <v>382</v>
      </c>
      <c r="D94" s="32">
        <v>9</v>
      </c>
      <c r="E94" s="33">
        <v>4.72</v>
      </c>
      <c r="F94" s="32">
        <v>9</v>
      </c>
      <c r="G94" s="33">
        <v>4.72</v>
      </c>
      <c r="H94" s="34">
        <v>76.464</v>
      </c>
      <c r="I94" s="35"/>
    </row>
    <row r="95" s="19" customFormat="1" ht="17" customHeight="1" spans="1:9">
      <c r="A95" s="30">
        <v>92</v>
      </c>
      <c r="B95" s="31" t="s">
        <v>475</v>
      </c>
      <c r="C95" s="32" t="s">
        <v>382</v>
      </c>
      <c r="D95" s="32">
        <v>15</v>
      </c>
      <c r="E95" s="33">
        <v>11.34</v>
      </c>
      <c r="F95" s="32">
        <v>15</v>
      </c>
      <c r="G95" s="33">
        <v>11.34</v>
      </c>
      <c r="H95" s="34">
        <v>183.708</v>
      </c>
      <c r="I95" s="35"/>
    </row>
    <row r="96" s="19" customFormat="1" ht="17" customHeight="1" spans="1:9">
      <c r="A96" s="30">
        <v>93</v>
      </c>
      <c r="B96" s="31" t="s">
        <v>476</v>
      </c>
      <c r="C96" s="32" t="s">
        <v>382</v>
      </c>
      <c r="D96" s="30">
        <v>30</v>
      </c>
      <c r="E96" s="39">
        <v>11.35</v>
      </c>
      <c r="F96" s="30">
        <v>30</v>
      </c>
      <c r="G96" s="39">
        <v>11.35</v>
      </c>
      <c r="H96" s="34">
        <v>183.87</v>
      </c>
      <c r="I96" s="35"/>
    </row>
    <row r="97" s="19" customFormat="1" ht="17" customHeight="1" spans="1:9 16382:16384">
      <c r="A97" s="30">
        <v>94</v>
      </c>
      <c r="B97" s="51" t="s">
        <v>477</v>
      </c>
      <c r="C97" s="32" t="s">
        <v>382</v>
      </c>
      <c r="D97" s="32">
        <v>30</v>
      </c>
      <c r="E97" s="33">
        <v>6.5</v>
      </c>
      <c r="F97" s="32">
        <v>30</v>
      </c>
      <c r="G97" s="33">
        <v>6.5</v>
      </c>
      <c r="H97" s="34">
        <v>105.3</v>
      </c>
      <c r="I97" s="35"/>
    </row>
    <row r="98" s="19" customFormat="1" ht="17" customHeight="1" spans="1:9 16382:16384">
      <c r="A98" s="30">
        <v>95</v>
      </c>
      <c r="B98" s="31" t="s">
        <v>478</v>
      </c>
      <c r="C98" s="32" t="s">
        <v>382</v>
      </c>
      <c r="D98" s="32">
        <v>7</v>
      </c>
      <c r="E98" s="33">
        <v>9.1</v>
      </c>
      <c r="F98" s="32">
        <v>7</v>
      </c>
      <c r="G98" s="30">
        <v>7</v>
      </c>
      <c r="H98" s="34">
        <v>113.4</v>
      </c>
      <c r="I98" s="35"/>
    </row>
    <row r="99" s="19" customFormat="1" ht="17" customHeight="1" spans="1:9 16382:16384">
      <c r="A99" s="30">
        <v>96</v>
      </c>
      <c r="B99" s="31" t="s">
        <v>479</v>
      </c>
      <c r="C99" s="32" t="s">
        <v>382</v>
      </c>
      <c r="D99" s="32">
        <v>10</v>
      </c>
      <c r="E99" s="33">
        <v>6.75</v>
      </c>
      <c r="F99" s="32">
        <v>10</v>
      </c>
      <c r="G99" s="33">
        <v>6.75</v>
      </c>
      <c r="H99" s="34">
        <v>109.35</v>
      </c>
      <c r="I99" s="35"/>
    </row>
    <row r="100" s="19" customFormat="1" ht="17" customHeight="1" spans="1:9 16382:16384">
      <c r="A100" s="30">
        <v>97</v>
      </c>
      <c r="B100" s="31" t="s">
        <v>480</v>
      </c>
      <c r="C100" s="32" t="s">
        <v>382</v>
      </c>
      <c r="D100" s="32">
        <v>20</v>
      </c>
      <c r="E100" s="33">
        <v>8.14</v>
      </c>
      <c r="F100" s="32">
        <v>20</v>
      </c>
      <c r="G100" s="33">
        <v>8.14</v>
      </c>
      <c r="H100" s="34">
        <v>131.868</v>
      </c>
      <c r="I100" s="35"/>
    </row>
    <row r="101" s="19" customFormat="1" ht="17" customHeight="1" spans="1:9 16382:16384">
      <c r="A101" s="30">
        <v>98</v>
      </c>
      <c r="B101" s="31" t="s">
        <v>481</v>
      </c>
      <c r="C101" s="32" t="s">
        <v>382</v>
      </c>
      <c r="D101" s="32">
        <v>25</v>
      </c>
      <c r="E101" s="33">
        <v>10.45</v>
      </c>
      <c r="F101" s="32">
        <v>25</v>
      </c>
      <c r="G101" s="33">
        <v>10.45</v>
      </c>
      <c r="H101" s="34">
        <v>169.29</v>
      </c>
      <c r="I101" s="35"/>
    </row>
    <row r="102" s="19" customFormat="1" ht="17" customHeight="1" spans="1:9 16382:16384">
      <c r="A102" s="30">
        <v>99</v>
      </c>
      <c r="B102" s="31" t="s">
        <v>482</v>
      </c>
      <c r="C102" s="32" t="s">
        <v>382</v>
      </c>
      <c r="D102" s="32">
        <v>20</v>
      </c>
      <c r="E102" s="33">
        <v>10.4</v>
      </c>
      <c r="F102" s="32">
        <v>20</v>
      </c>
      <c r="G102" s="33">
        <v>10.4</v>
      </c>
      <c r="H102" s="34">
        <v>168.48</v>
      </c>
      <c r="I102" s="35"/>
    </row>
    <row r="103" s="19" customFormat="1" ht="17" customHeight="1" spans="1:9 16382:16384">
      <c r="A103" s="30">
        <v>100</v>
      </c>
      <c r="B103" s="31" t="s">
        <v>483</v>
      </c>
      <c r="C103" s="32" t="s">
        <v>382</v>
      </c>
      <c r="D103" s="32">
        <v>20</v>
      </c>
      <c r="E103" s="33">
        <v>11.19</v>
      </c>
      <c r="F103" s="32">
        <v>20</v>
      </c>
      <c r="G103" s="33">
        <v>11.19</v>
      </c>
      <c r="H103" s="34">
        <v>181.278</v>
      </c>
      <c r="I103" s="35"/>
    </row>
    <row r="104" s="19" customFormat="1" ht="17" customHeight="1" spans="1:9 16382:16384">
      <c r="A104" s="30">
        <v>101</v>
      </c>
      <c r="B104" s="31" t="s">
        <v>484</v>
      </c>
      <c r="C104" s="32" t="s">
        <v>382</v>
      </c>
      <c r="D104" s="32">
        <v>10</v>
      </c>
      <c r="E104" s="33">
        <v>7.66</v>
      </c>
      <c r="F104" s="32">
        <v>10</v>
      </c>
      <c r="G104" s="33">
        <v>7.66</v>
      </c>
      <c r="H104" s="34">
        <v>124.092</v>
      </c>
      <c r="I104" s="35"/>
    </row>
    <row r="105" s="19" customFormat="1" ht="17" customHeight="1" spans="1:9 16382:16384">
      <c r="A105" s="30">
        <v>102</v>
      </c>
      <c r="B105" s="31" t="s">
        <v>485</v>
      </c>
      <c r="C105" s="32" t="s">
        <v>382</v>
      </c>
      <c r="D105" s="32">
        <v>26</v>
      </c>
      <c r="E105" s="33">
        <v>9.59</v>
      </c>
      <c r="F105" s="32">
        <v>26</v>
      </c>
      <c r="G105" s="33">
        <v>9.59</v>
      </c>
      <c r="H105" s="34">
        <v>155.358</v>
      </c>
      <c r="I105" s="35"/>
    </row>
    <row r="106" s="19" customFormat="1" ht="17" customHeight="1" spans="1:9 16382:16384">
      <c r="A106" s="30">
        <v>103</v>
      </c>
      <c r="B106" s="31" t="s">
        <v>486</v>
      </c>
      <c r="C106" s="32" t="s">
        <v>382</v>
      </c>
      <c r="D106" s="32">
        <v>30</v>
      </c>
      <c r="E106" s="33">
        <v>8.17</v>
      </c>
      <c r="F106" s="32">
        <v>30</v>
      </c>
      <c r="G106" s="33">
        <f>8.17-5.14</f>
        <v>3.03</v>
      </c>
      <c r="H106" s="34">
        <v>49.086</v>
      </c>
      <c r="I106" s="35"/>
    </row>
    <row r="107" s="19" customFormat="1" ht="17" customHeight="1" spans="1:9 16382:16384">
      <c r="A107" s="30">
        <v>104</v>
      </c>
      <c r="B107" s="31" t="s">
        <v>487</v>
      </c>
      <c r="C107" s="32" t="s">
        <v>382</v>
      </c>
      <c r="D107" s="32">
        <v>22</v>
      </c>
      <c r="E107" s="33">
        <v>5.11</v>
      </c>
      <c r="F107" s="32">
        <v>22</v>
      </c>
      <c r="G107" s="33">
        <f>5.11-1.91</f>
        <v>3.2</v>
      </c>
      <c r="H107" s="34">
        <v>51.84</v>
      </c>
      <c r="I107" s="35"/>
    </row>
    <row r="108" s="19" customFormat="1" ht="17" customHeight="1" spans="1:9 16382:16384">
      <c r="A108" s="30">
        <v>105</v>
      </c>
      <c r="B108" s="31" t="s">
        <v>488</v>
      </c>
      <c r="C108" s="32" t="s">
        <v>382</v>
      </c>
      <c r="D108" s="32">
        <v>10</v>
      </c>
      <c r="E108" s="33">
        <v>10.4</v>
      </c>
      <c r="F108" s="32">
        <v>10</v>
      </c>
      <c r="G108" s="32">
        <v>10</v>
      </c>
      <c r="H108" s="34">
        <v>162</v>
      </c>
      <c r="I108" s="35"/>
    </row>
    <row r="109" s="19" customFormat="1" ht="17" customHeight="1" spans="1:9 16382:16384">
      <c r="A109" s="30">
        <v>106</v>
      </c>
      <c r="B109" s="31" t="s">
        <v>489</v>
      </c>
      <c r="C109" s="32" t="s">
        <v>382</v>
      </c>
      <c r="D109" s="32">
        <v>10</v>
      </c>
      <c r="E109" s="33">
        <v>11.19</v>
      </c>
      <c r="F109" s="32">
        <v>10</v>
      </c>
      <c r="G109" s="32">
        <v>10</v>
      </c>
      <c r="H109" s="34">
        <v>162</v>
      </c>
      <c r="I109" s="35"/>
    </row>
    <row r="110" s="19" customFormat="1" ht="17" customHeight="1" spans="1:9 16382:16384">
      <c r="A110" s="16" t="s">
        <v>55</v>
      </c>
      <c r="B110" s="17"/>
      <c r="C110" s="18"/>
      <c r="D110" s="30">
        <f>SUM(D4:D109)</f>
        <v>1808.2</v>
      </c>
      <c r="E110" s="30">
        <f>SUBTOTAL(9,E4:E109)</f>
        <v>944.59</v>
      </c>
      <c r="F110" s="30">
        <f>SUBTOTAL(9,F4:F109)</f>
        <v>1808.2</v>
      </c>
      <c r="G110" s="30">
        <f>SUM(G4:G109)</f>
        <v>799.03</v>
      </c>
      <c r="H110" s="34">
        <f>SUM(H4:H109)</f>
        <v>12944.286</v>
      </c>
      <c r="I110" s="35"/>
      <c r="XFB110" s="2"/>
      <c r="XFC110" s="2"/>
      <c r="XFD110" s="2"/>
    </row>
  </sheetData>
  <mergeCells count="3">
    <mergeCell ref="A1:I1"/>
    <mergeCell ref="A2:I2"/>
    <mergeCell ref="A110:C110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I26" sqref="I26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490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491</v>
      </c>
      <c r="C4" s="50" t="s">
        <v>25</v>
      </c>
      <c r="D4" s="32">
        <v>20</v>
      </c>
      <c r="E4" s="33">
        <v>4.73</v>
      </c>
      <c r="F4" s="32">
        <v>20</v>
      </c>
      <c r="G4" s="33">
        <v>4.73</v>
      </c>
      <c r="H4" s="34" cm="1">
        <f t="array" ref="H4:H25">G4:G25*16.2</f>
        <v>76.626</v>
      </c>
      <c r="I4" s="35"/>
    </row>
    <row r="5" s="19" customFormat="1" ht="17" customHeight="1" spans="1:9 16382:16384">
      <c r="A5" s="30">
        <v>2</v>
      </c>
      <c r="B5" s="31" t="s">
        <v>492</v>
      </c>
      <c r="C5" s="50" t="s">
        <v>493</v>
      </c>
      <c r="D5" s="32">
        <v>6</v>
      </c>
      <c r="E5" s="33">
        <v>5.15</v>
      </c>
      <c r="F5" s="32">
        <v>6</v>
      </c>
      <c r="G5" s="33">
        <f>5.15-1.45</f>
        <v>3.7</v>
      </c>
      <c r="H5" s="34">
        <v>59.94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494</v>
      </c>
      <c r="C6" s="50" t="s">
        <v>495</v>
      </c>
      <c r="D6" s="32">
        <v>18</v>
      </c>
      <c r="E6" s="33">
        <v>9.59</v>
      </c>
      <c r="F6" s="32">
        <v>18</v>
      </c>
      <c r="G6" s="33">
        <v>6.1</v>
      </c>
      <c r="H6" s="34">
        <v>98.82</v>
      </c>
      <c r="I6" s="35"/>
    </row>
    <row r="7" s="19" customFormat="1" ht="17" customHeight="1" spans="1:9 16382:16384">
      <c r="A7" s="30">
        <v>4</v>
      </c>
      <c r="B7" s="31" t="s">
        <v>496</v>
      </c>
      <c r="C7" s="50" t="s">
        <v>497</v>
      </c>
      <c r="D7" s="32">
        <v>3.5</v>
      </c>
      <c r="E7" s="33">
        <v>7.72</v>
      </c>
      <c r="F7" s="32">
        <v>3.5</v>
      </c>
      <c r="G7" s="32">
        <v>3.5</v>
      </c>
      <c r="H7" s="34">
        <v>56.7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498</v>
      </c>
      <c r="C8" s="50" t="s">
        <v>499</v>
      </c>
      <c r="D8" s="32">
        <v>8</v>
      </c>
      <c r="E8" s="33">
        <v>22.35</v>
      </c>
      <c r="F8" s="32">
        <v>8</v>
      </c>
      <c r="G8" s="32">
        <v>8</v>
      </c>
      <c r="H8" s="34">
        <v>129.6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500</v>
      </c>
      <c r="C9" s="50" t="s">
        <v>497</v>
      </c>
      <c r="D9" s="32">
        <v>3.5</v>
      </c>
      <c r="E9" s="33">
        <v>7.95</v>
      </c>
      <c r="F9" s="32">
        <v>3.5</v>
      </c>
      <c r="G9" s="32">
        <v>3.5</v>
      </c>
      <c r="H9" s="34">
        <v>56.7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501</v>
      </c>
      <c r="C10" s="50" t="s">
        <v>493</v>
      </c>
      <c r="D10" s="32">
        <v>4</v>
      </c>
      <c r="E10" s="33">
        <v>7.16</v>
      </c>
      <c r="F10" s="32">
        <v>4</v>
      </c>
      <c r="G10" s="32">
        <v>4</v>
      </c>
      <c r="H10" s="34">
        <v>64.8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1" t="s">
        <v>502</v>
      </c>
      <c r="C11" s="50" t="s">
        <v>497</v>
      </c>
      <c r="D11" s="32">
        <v>4</v>
      </c>
      <c r="E11" s="33">
        <v>7.08</v>
      </c>
      <c r="F11" s="32">
        <v>4</v>
      </c>
      <c r="G11" s="32">
        <v>4</v>
      </c>
      <c r="H11" s="34">
        <v>64.8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503</v>
      </c>
      <c r="C12" s="50" t="s">
        <v>497</v>
      </c>
      <c r="D12" s="32">
        <v>31</v>
      </c>
      <c r="E12" s="33">
        <v>6.14</v>
      </c>
      <c r="F12" s="32">
        <v>31</v>
      </c>
      <c r="G12" s="33">
        <v>2.51</v>
      </c>
      <c r="H12" s="34">
        <v>40.662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504</v>
      </c>
      <c r="C13" s="50" t="s">
        <v>505</v>
      </c>
      <c r="D13" s="32">
        <v>10.5</v>
      </c>
      <c r="E13" s="33">
        <v>4.39</v>
      </c>
      <c r="F13" s="32">
        <v>10.5</v>
      </c>
      <c r="G13" s="33">
        <v>4.39</v>
      </c>
      <c r="H13" s="34">
        <v>71.118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506</v>
      </c>
      <c r="C14" s="50" t="s">
        <v>507</v>
      </c>
      <c r="D14" s="32">
        <v>4</v>
      </c>
      <c r="E14" s="33">
        <v>2.92</v>
      </c>
      <c r="F14" s="32">
        <v>4</v>
      </c>
      <c r="G14" s="33">
        <v>2.92</v>
      </c>
      <c r="H14" s="34">
        <v>47.304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258</v>
      </c>
      <c r="C15" s="50" t="s">
        <v>508</v>
      </c>
      <c r="D15" s="32">
        <v>9</v>
      </c>
      <c r="E15" s="33">
        <v>5.45</v>
      </c>
      <c r="F15" s="32">
        <v>9</v>
      </c>
      <c r="G15" s="32">
        <v>5.45</v>
      </c>
      <c r="H15" s="34">
        <v>88.29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509</v>
      </c>
      <c r="C16" s="50" t="s">
        <v>497</v>
      </c>
      <c r="D16" s="32">
        <v>6</v>
      </c>
      <c r="E16" s="33">
        <v>7.39</v>
      </c>
      <c r="F16" s="32">
        <v>6</v>
      </c>
      <c r="G16" s="32">
        <v>6</v>
      </c>
      <c r="H16" s="34">
        <v>97.2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510</v>
      </c>
      <c r="C17" s="50" t="s">
        <v>505</v>
      </c>
      <c r="D17" s="32">
        <v>10</v>
      </c>
      <c r="E17" s="33">
        <v>10.48</v>
      </c>
      <c r="F17" s="32">
        <v>10</v>
      </c>
      <c r="G17" s="32">
        <v>10</v>
      </c>
      <c r="H17" s="34">
        <v>162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511</v>
      </c>
      <c r="C18" s="50" t="s">
        <v>493</v>
      </c>
      <c r="D18" s="32">
        <v>2</v>
      </c>
      <c r="E18" s="33">
        <v>8.33</v>
      </c>
      <c r="F18" s="32">
        <v>2</v>
      </c>
      <c r="G18" s="32">
        <v>2</v>
      </c>
      <c r="H18" s="34">
        <v>32.4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512</v>
      </c>
      <c r="C19" s="50" t="s">
        <v>497</v>
      </c>
      <c r="D19" s="32">
        <v>10</v>
      </c>
      <c r="E19" s="33">
        <v>8.98</v>
      </c>
      <c r="F19" s="32">
        <v>10</v>
      </c>
      <c r="G19" s="32">
        <v>3.59</v>
      </c>
      <c r="H19" s="34">
        <v>58.158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513</v>
      </c>
      <c r="C20" s="50" t="s">
        <v>514</v>
      </c>
      <c r="D20" s="32">
        <v>12</v>
      </c>
      <c r="E20" s="33">
        <v>12.08</v>
      </c>
      <c r="F20" s="32">
        <v>12</v>
      </c>
      <c r="G20" s="32">
        <v>12</v>
      </c>
      <c r="H20" s="34">
        <v>194.4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515</v>
      </c>
      <c r="C21" s="50" t="s">
        <v>497</v>
      </c>
      <c r="D21" s="32">
        <v>4</v>
      </c>
      <c r="E21" s="33">
        <v>10.41</v>
      </c>
      <c r="F21" s="32">
        <v>4</v>
      </c>
      <c r="G21" s="32">
        <v>4</v>
      </c>
      <c r="H21" s="34">
        <v>64.8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516</v>
      </c>
      <c r="C22" s="50" t="s">
        <v>505</v>
      </c>
      <c r="D22" s="32">
        <v>8</v>
      </c>
      <c r="E22" s="33">
        <v>6.58</v>
      </c>
      <c r="F22" s="32">
        <v>8</v>
      </c>
      <c r="G22" s="32">
        <v>6.58</v>
      </c>
      <c r="H22" s="34">
        <v>106.596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517</v>
      </c>
      <c r="C23" s="50" t="s">
        <v>505</v>
      </c>
      <c r="D23" s="32">
        <v>3</v>
      </c>
      <c r="E23" s="33">
        <v>3.15</v>
      </c>
      <c r="F23" s="32">
        <v>3</v>
      </c>
      <c r="G23" s="32">
        <v>3</v>
      </c>
      <c r="H23" s="34">
        <v>48.6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518</v>
      </c>
      <c r="C24" s="50" t="s">
        <v>508</v>
      </c>
      <c r="D24" s="32">
        <v>6</v>
      </c>
      <c r="E24" s="33">
        <v>6.02</v>
      </c>
      <c r="F24" s="32">
        <v>6</v>
      </c>
      <c r="G24" s="32">
        <v>6</v>
      </c>
      <c r="H24" s="34">
        <v>97.2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519</v>
      </c>
      <c r="C25" s="50" t="s">
        <v>508</v>
      </c>
      <c r="D25" s="32">
        <v>12</v>
      </c>
      <c r="E25" s="33">
        <v>4.02</v>
      </c>
      <c r="F25" s="32">
        <v>12</v>
      </c>
      <c r="G25" s="33">
        <v>4.02</v>
      </c>
      <c r="H25" s="34">
        <v>65.124</v>
      </c>
      <c r="I25" s="35"/>
      <c r="XFB25" s="2"/>
      <c r="XFC25" s="2"/>
      <c r="XFD25" s="2"/>
    </row>
    <row r="26" s="19" customFormat="1" ht="17" customHeight="1" spans="1:9 16382:16384">
      <c r="A26" s="16" t="s">
        <v>55</v>
      </c>
      <c r="B26" s="17"/>
      <c r="C26" s="18"/>
      <c r="D26" s="30">
        <f>SUM(D4:D25)</f>
        <v>194.5</v>
      </c>
      <c r="E26" s="30">
        <f>SUBTOTAL(9,E4:E25)</f>
        <v>168.07</v>
      </c>
      <c r="F26" s="30">
        <f>SUBTOTAL(9,F4:F25)</f>
        <v>194.5</v>
      </c>
      <c r="G26" s="30">
        <f>SUM(G4:G25)</f>
        <v>109.99</v>
      </c>
      <c r="H26" s="34">
        <f>SUM(H4:H25)</f>
        <v>1781.838</v>
      </c>
      <c r="I26" s="35"/>
      <c r="XFB26" s="2"/>
      <c r="XFC26" s="2"/>
      <c r="XFD26" s="2"/>
    </row>
  </sheetData>
  <mergeCells count="3">
    <mergeCell ref="A1:I1"/>
    <mergeCell ref="A2:I2"/>
    <mergeCell ref="A26:C26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8"/>
  <sheetViews>
    <sheetView topLeftCell="A39" workbookViewId="0">
      <selection activeCell="G68" sqref="G68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520</v>
      </c>
      <c r="B1" s="20"/>
      <c r="C1" s="20"/>
      <c r="D1" s="21"/>
      <c r="E1" s="20"/>
      <c r="F1" s="20"/>
      <c r="G1" s="21"/>
      <c r="H1" s="22"/>
      <c r="I1" s="20"/>
    </row>
    <row r="2" s="1" customFormat="1" ht="20" customHeight="1" spans="1:9 16382:16384">
      <c r="A2" s="23" t="s">
        <v>56</v>
      </c>
      <c r="B2" s="24"/>
      <c r="C2" s="24"/>
      <c r="D2" s="24"/>
      <c r="E2" s="24"/>
      <c r="F2" s="24"/>
      <c r="G2" s="24"/>
      <c r="H2" s="25"/>
      <c r="I2" s="24"/>
    </row>
    <row r="3" s="2" customFormat="1" ht="42" customHeight="1" spans="1:9 16382:16384">
      <c r="A3" s="5" t="s">
        <v>3</v>
      </c>
      <c r="B3" s="5" t="s">
        <v>57</v>
      </c>
      <c r="C3" s="5" t="s">
        <v>45</v>
      </c>
      <c r="D3" s="6" t="s">
        <v>46</v>
      </c>
      <c r="E3" s="5" t="s">
        <v>58</v>
      </c>
      <c r="F3" s="7" t="s">
        <v>48</v>
      </c>
      <c r="G3" s="6" t="s">
        <v>59</v>
      </c>
      <c r="H3" s="36" t="s">
        <v>14</v>
      </c>
      <c r="I3" s="37" t="s">
        <v>51</v>
      </c>
    </row>
    <row r="4" s="19" customFormat="1" ht="17" customHeight="1" spans="1:9 16382:16384">
      <c r="A4" s="30">
        <v>1</v>
      </c>
      <c r="B4" s="31" t="s">
        <v>521</v>
      </c>
      <c r="C4" s="48" t="s">
        <v>26</v>
      </c>
      <c r="D4" s="32">
        <v>21.8</v>
      </c>
      <c r="E4" s="33">
        <v>12.92</v>
      </c>
      <c r="F4" s="48">
        <v>21.8</v>
      </c>
      <c r="G4" s="33">
        <v>12.92</v>
      </c>
      <c r="H4" s="34" cm="1">
        <f t="array" ref="H4:H67">G4:G67*16.2</f>
        <v>209.304</v>
      </c>
      <c r="I4" s="35"/>
    </row>
    <row r="5" s="19" customFormat="1" ht="17" customHeight="1" spans="1:9 16382:16384">
      <c r="A5" s="30">
        <v>2</v>
      </c>
      <c r="B5" s="31" t="s">
        <v>522</v>
      </c>
      <c r="C5" s="48" t="s">
        <v>26</v>
      </c>
      <c r="D5" s="32">
        <v>10.5</v>
      </c>
      <c r="E5" s="33">
        <v>7.89</v>
      </c>
      <c r="F5" s="48">
        <v>10.5</v>
      </c>
      <c r="G5" s="33">
        <v>7.89</v>
      </c>
      <c r="H5" s="34">
        <v>127.818</v>
      </c>
      <c r="I5" s="35"/>
      <c r="XFB5" s="2"/>
      <c r="XFC5" s="2"/>
      <c r="XFD5" s="2"/>
    </row>
    <row r="6" s="19" customFormat="1" ht="17" customHeight="1" spans="1:9 16382:16384">
      <c r="A6" s="30">
        <v>3</v>
      </c>
      <c r="B6" s="31" t="s">
        <v>523</v>
      </c>
      <c r="C6" s="48" t="s">
        <v>26</v>
      </c>
      <c r="D6" s="32">
        <v>9.8</v>
      </c>
      <c r="E6" s="33">
        <v>3.92</v>
      </c>
      <c r="F6" s="48">
        <v>9.8</v>
      </c>
      <c r="G6" s="33">
        <v>3.92</v>
      </c>
      <c r="H6" s="34">
        <v>63.504</v>
      </c>
      <c r="I6" s="35"/>
    </row>
    <row r="7" s="19" customFormat="1" ht="17" customHeight="1" spans="1:9 16382:16384">
      <c r="A7" s="30">
        <v>4</v>
      </c>
      <c r="B7" s="31" t="s">
        <v>524</v>
      </c>
      <c r="C7" s="48" t="s">
        <v>26</v>
      </c>
      <c r="D7" s="32">
        <v>11.5</v>
      </c>
      <c r="E7" s="33">
        <v>10.07</v>
      </c>
      <c r="F7" s="48">
        <v>11.5</v>
      </c>
      <c r="G7" s="33">
        <v>10.07</v>
      </c>
      <c r="H7" s="34">
        <v>163.134</v>
      </c>
      <c r="I7" s="35"/>
      <c r="XFB7" s="2"/>
      <c r="XFC7" s="2"/>
      <c r="XFD7" s="2"/>
    </row>
    <row r="8" s="19" customFormat="1" ht="17" customHeight="1" spans="1:9 16382:16384">
      <c r="A8" s="30">
        <v>5</v>
      </c>
      <c r="B8" s="31" t="s">
        <v>525</v>
      </c>
      <c r="C8" s="48" t="s">
        <v>26</v>
      </c>
      <c r="D8" s="32">
        <v>49.5</v>
      </c>
      <c r="E8" s="33">
        <v>4.71</v>
      </c>
      <c r="F8" s="48">
        <v>49.5</v>
      </c>
      <c r="G8" s="33">
        <v>4.71</v>
      </c>
      <c r="H8" s="34">
        <v>76.302</v>
      </c>
      <c r="I8" s="35"/>
      <c r="XFB8" s="2"/>
      <c r="XFC8" s="2"/>
      <c r="XFD8" s="2"/>
    </row>
    <row r="9" s="19" customFormat="1" ht="17" customHeight="1" spans="1:9 16382:16384">
      <c r="A9" s="30">
        <v>6</v>
      </c>
      <c r="B9" s="31" t="s">
        <v>526</v>
      </c>
      <c r="C9" s="48" t="s">
        <v>26</v>
      </c>
      <c r="D9" s="32">
        <v>8.2</v>
      </c>
      <c r="E9" s="33">
        <v>11.55</v>
      </c>
      <c r="F9" s="48">
        <v>8.2</v>
      </c>
      <c r="G9" s="32">
        <v>8.2</v>
      </c>
      <c r="H9" s="34">
        <v>132.84</v>
      </c>
      <c r="I9" s="35"/>
      <c r="XFB9" s="2"/>
      <c r="XFC9" s="2"/>
      <c r="XFD9" s="2"/>
    </row>
    <row r="10" s="19" customFormat="1" ht="17" customHeight="1" spans="1:9 16382:16384">
      <c r="A10" s="30">
        <v>7</v>
      </c>
      <c r="B10" s="31" t="s">
        <v>527</v>
      </c>
      <c r="C10" s="48" t="s">
        <v>26</v>
      </c>
      <c r="D10" s="32">
        <v>19.8</v>
      </c>
      <c r="E10" s="33">
        <v>2.64</v>
      </c>
      <c r="F10" s="48">
        <v>19.8</v>
      </c>
      <c r="G10" s="33">
        <v>2.64</v>
      </c>
      <c r="H10" s="34">
        <v>42.768</v>
      </c>
      <c r="I10" s="35"/>
      <c r="XFB10" s="2"/>
      <c r="XFC10" s="2"/>
      <c r="XFD10" s="2"/>
    </row>
    <row r="11" s="19" customFormat="1" ht="17" customHeight="1" spans="1:9 16382:16384">
      <c r="A11" s="30">
        <v>8</v>
      </c>
      <c r="B11" s="31" t="s">
        <v>528</v>
      </c>
      <c r="C11" s="48" t="s">
        <v>26</v>
      </c>
      <c r="D11" s="32">
        <v>15.6</v>
      </c>
      <c r="E11" s="33">
        <v>13.31</v>
      </c>
      <c r="F11" s="48">
        <v>15.6</v>
      </c>
      <c r="G11" s="33">
        <v>13.31</v>
      </c>
      <c r="H11" s="34">
        <v>215.622</v>
      </c>
      <c r="I11" s="35"/>
      <c r="XFB11" s="2"/>
      <c r="XFC11" s="2"/>
      <c r="XFD11" s="2"/>
    </row>
    <row r="12" s="19" customFormat="1" ht="17" customHeight="1" spans="1:9 16382:16384">
      <c r="A12" s="30">
        <v>9</v>
      </c>
      <c r="B12" s="31" t="s">
        <v>529</v>
      </c>
      <c r="C12" s="48" t="s">
        <v>26</v>
      </c>
      <c r="D12" s="32">
        <v>8.3</v>
      </c>
      <c r="E12" s="33">
        <v>6.92</v>
      </c>
      <c r="F12" s="48">
        <v>8.3</v>
      </c>
      <c r="G12" s="33">
        <v>6.92</v>
      </c>
      <c r="H12" s="34">
        <v>112.104</v>
      </c>
      <c r="I12" s="35"/>
      <c r="XFB12" s="2"/>
      <c r="XFC12" s="2"/>
      <c r="XFD12" s="2"/>
    </row>
    <row r="13" s="19" customFormat="1" ht="17" customHeight="1" spans="1:9 16382:16384">
      <c r="A13" s="30">
        <v>10</v>
      </c>
      <c r="B13" s="31" t="s">
        <v>530</v>
      </c>
      <c r="C13" s="48" t="s">
        <v>26</v>
      </c>
      <c r="D13" s="32">
        <v>10.3</v>
      </c>
      <c r="E13" s="33">
        <v>6.5</v>
      </c>
      <c r="F13" s="48">
        <v>10.3</v>
      </c>
      <c r="G13" s="33">
        <v>6.5</v>
      </c>
      <c r="H13" s="34">
        <v>105.3</v>
      </c>
      <c r="I13" s="35"/>
      <c r="XFB13" s="2"/>
      <c r="XFC13" s="2"/>
      <c r="XFD13" s="2"/>
    </row>
    <row r="14" s="19" customFormat="1" ht="17" customHeight="1" spans="1:9 16382:16384">
      <c r="A14" s="30">
        <v>11</v>
      </c>
      <c r="B14" s="31" t="s">
        <v>531</v>
      </c>
      <c r="C14" s="48" t="s">
        <v>26</v>
      </c>
      <c r="D14" s="32">
        <v>11.2</v>
      </c>
      <c r="E14" s="33">
        <v>9.02</v>
      </c>
      <c r="F14" s="48">
        <v>11.2</v>
      </c>
      <c r="G14" s="33">
        <v>9.02</v>
      </c>
      <c r="H14" s="34">
        <v>146.124</v>
      </c>
      <c r="I14" s="35"/>
      <c r="XFB14" s="2"/>
      <c r="XFC14" s="2"/>
      <c r="XFD14" s="2"/>
    </row>
    <row r="15" s="19" customFormat="1" ht="17" customHeight="1" spans="1:9 16382:16384">
      <c r="A15" s="30">
        <v>12</v>
      </c>
      <c r="B15" s="31" t="s">
        <v>532</v>
      </c>
      <c r="C15" s="48" t="s">
        <v>26</v>
      </c>
      <c r="D15" s="32">
        <v>6</v>
      </c>
      <c r="E15" s="33">
        <v>9.15</v>
      </c>
      <c r="F15" s="48">
        <v>6</v>
      </c>
      <c r="G15" s="32">
        <v>6</v>
      </c>
      <c r="H15" s="34">
        <v>97.2</v>
      </c>
      <c r="I15" s="35"/>
      <c r="XFB15" s="2"/>
      <c r="XFC15" s="2"/>
      <c r="XFD15" s="2"/>
    </row>
    <row r="16" s="19" customFormat="1" ht="17" customHeight="1" spans="1:9 16382:16384">
      <c r="A16" s="30">
        <v>13</v>
      </c>
      <c r="B16" s="31" t="s">
        <v>533</v>
      </c>
      <c r="C16" s="48" t="s">
        <v>26</v>
      </c>
      <c r="D16" s="32">
        <v>7.3</v>
      </c>
      <c r="E16" s="33">
        <v>7.2</v>
      </c>
      <c r="F16" s="48">
        <v>7.3</v>
      </c>
      <c r="G16" s="32">
        <v>7.2</v>
      </c>
      <c r="H16" s="34">
        <v>116.64</v>
      </c>
      <c r="I16" s="35"/>
      <c r="XFB16" s="2"/>
      <c r="XFC16" s="2"/>
      <c r="XFD16" s="2"/>
    </row>
    <row r="17" s="19" customFormat="1" ht="17" customHeight="1" spans="1:9 16382:16384">
      <c r="A17" s="30">
        <v>14</v>
      </c>
      <c r="B17" s="31" t="s">
        <v>534</v>
      </c>
      <c r="C17" s="48" t="s">
        <v>26</v>
      </c>
      <c r="D17" s="32">
        <v>6</v>
      </c>
      <c r="E17" s="33">
        <v>3.7</v>
      </c>
      <c r="F17" s="48">
        <v>6</v>
      </c>
      <c r="G17" s="33">
        <v>3.7</v>
      </c>
      <c r="H17" s="34">
        <v>59.94</v>
      </c>
      <c r="I17" s="35"/>
      <c r="XFB17" s="2"/>
      <c r="XFC17" s="2"/>
      <c r="XFD17" s="2"/>
    </row>
    <row r="18" s="19" customFormat="1" ht="17" customHeight="1" spans="1:9 16382:16384">
      <c r="A18" s="30">
        <v>15</v>
      </c>
      <c r="B18" s="31" t="s">
        <v>535</v>
      </c>
      <c r="C18" s="48" t="s">
        <v>26</v>
      </c>
      <c r="D18" s="32">
        <v>15</v>
      </c>
      <c r="E18" s="33">
        <v>8.84</v>
      </c>
      <c r="F18" s="48">
        <v>15</v>
      </c>
      <c r="G18" s="33">
        <v>8.84</v>
      </c>
      <c r="H18" s="34">
        <v>143.208</v>
      </c>
      <c r="I18" s="35"/>
      <c r="XFB18" s="2"/>
      <c r="XFC18" s="2"/>
      <c r="XFD18" s="2"/>
    </row>
    <row r="19" s="19" customFormat="1" ht="17" customHeight="1" spans="1:9 16382:16384">
      <c r="A19" s="30">
        <v>16</v>
      </c>
      <c r="B19" s="31" t="s">
        <v>536</v>
      </c>
      <c r="C19" s="48" t="s">
        <v>26</v>
      </c>
      <c r="D19" s="32">
        <v>32</v>
      </c>
      <c r="E19" s="33">
        <v>4</v>
      </c>
      <c r="F19" s="48">
        <v>32</v>
      </c>
      <c r="G19" s="33">
        <v>4</v>
      </c>
      <c r="H19" s="34">
        <v>64.8</v>
      </c>
      <c r="I19" s="35"/>
      <c r="XFB19" s="2"/>
      <c r="XFC19" s="2"/>
      <c r="XFD19" s="2"/>
    </row>
    <row r="20" s="19" customFormat="1" ht="17" customHeight="1" spans="1:9 16382:16384">
      <c r="A20" s="30">
        <v>17</v>
      </c>
      <c r="B20" s="31" t="s">
        <v>537</v>
      </c>
      <c r="C20" s="48" t="s">
        <v>26</v>
      </c>
      <c r="D20" s="32">
        <v>15.5</v>
      </c>
      <c r="E20" s="33">
        <v>15.79</v>
      </c>
      <c r="F20" s="48">
        <v>15.5</v>
      </c>
      <c r="G20" s="32">
        <v>15.5</v>
      </c>
      <c r="H20" s="34">
        <v>251.1</v>
      </c>
      <c r="I20" s="35"/>
      <c r="XFB20" s="2"/>
      <c r="XFC20" s="2"/>
      <c r="XFD20" s="2"/>
    </row>
    <row r="21" s="19" customFormat="1" ht="17" customHeight="1" spans="1:9 16382:16384">
      <c r="A21" s="30">
        <v>18</v>
      </c>
      <c r="B21" s="31" t="s">
        <v>538</v>
      </c>
      <c r="C21" s="48" t="s">
        <v>26</v>
      </c>
      <c r="D21" s="32">
        <v>28</v>
      </c>
      <c r="E21" s="33">
        <v>10.98</v>
      </c>
      <c r="F21" s="48">
        <v>28</v>
      </c>
      <c r="G21" s="32">
        <v>10.98</v>
      </c>
      <c r="H21" s="34">
        <v>177.876</v>
      </c>
      <c r="I21" s="35"/>
      <c r="XFB21" s="2"/>
      <c r="XFC21" s="2"/>
      <c r="XFD21" s="2"/>
    </row>
    <row r="22" s="19" customFormat="1" ht="17" customHeight="1" spans="1:9 16382:16384">
      <c r="A22" s="30">
        <v>19</v>
      </c>
      <c r="B22" s="31" t="s">
        <v>539</v>
      </c>
      <c r="C22" s="48" t="s">
        <v>26</v>
      </c>
      <c r="D22" s="32">
        <v>8.5</v>
      </c>
      <c r="E22" s="33">
        <v>11.24</v>
      </c>
      <c r="F22" s="48">
        <v>8.5</v>
      </c>
      <c r="G22" s="32">
        <v>8.5</v>
      </c>
      <c r="H22" s="34">
        <v>137.7</v>
      </c>
      <c r="I22" s="35"/>
      <c r="XFB22" s="2"/>
      <c r="XFC22" s="2"/>
      <c r="XFD22" s="2"/>
    </row>
    <row r="23" s="19" customFormat="1" ht="17" customHeight="1" spans="1:9 16382:16384">
      <c r="A23" s="30">
        <v>20</v>
      </c>
      <c r="B23" s="31" t="s">
        <v>540</v>
      </c>
      <c r="C23" s="48" t="s">
        <v>26</v>
      </c>
      <c r="D23" s="32">
        <v>43</v>
      </c>
      <c r="E23" s="33">
        <v>6.05</v>
      </c>
      <c r="F23" s="48">
        <v>43</v>
      </c>
      <c r="G23" s="33">
        <v>6.05</v>
      </c>
      <c r="H23" s="34">
        <v>98.01</v>
      </c>
      <c r="I23" s="35"/>
      <c r="XFB23" s="2"/>
      <c r="XFC23" s="2"/>
      <c r="XFD23" s="2"/>
    </row>
    <row r="24" s="19" customFormat="1" ht="17" customHeight="1" spans="1:9 16382:16384">
      <c r="A24" s="30">
        <v>21</v>
      </c>
      <c r="B24" s="31" t="s">
        <v>541</v>
      </c>
      <c r="C24" s="48" t="s">
        <v>26</v>
      </c>
      <c r="D24" s="32">
        <v>16.5</v>
      </c>
      <c r="E24" s="33">
        <v>10.15</v>
      </c>
      <c r="F24" s="48">
        <v>16.5</v>
      </c>
      <c r="G24" s="33">
        <v>10.15</v>
      </c>
      <c r="H24" s="34">
        <v>164.43</v>
      </c>
      <c r="I24" s="35"/>
      <c r="XFB24" s="2"/>
      <c r="XFC24" s="2"/>
      <c r="XFD24" s="2"/>
    </row>
    <row r="25" s="19" customFormat="1" ht="17" customHeight="1" spans="1:9 16382:16384">
      <c r="A25" s="30">
        <v>22</v>
      </c>
      <c r="B25" s="31" t="s">
        <v>542</v>
      </c>
      <c r="C25" s="48" t="s">
        <v>26</v>
      </c>
      <c r="D25" s="32">
        <v>24</v>
      </c>
      <c r="E25" s="33">
        <v>21.14</v>
      </c>
      <c r="F25" s="48">
        <v>24</v>
      </c>
      <c r="G25" s="33">
        <v>21.14</v>
      </c>
      <c r="H25" s="34">
        <v>342.468</v>
      </c>
      <c r="I25" s="35"/>
      <c r="XFB25" s="2"/>
      <c r="XFC25" s="2"/>
      <c r="XFD25" s="2"/>
    </row>
    <row r="26" s="19" customFormat="1" ht="17" customHeight="1" spans="1:9 16382:16384">
      <c r="A26" s="30">
        <v>23</v>
      </c>
      <c r="B26" s="31" t="s">
        <v>543</v>
      </c>
      <c r="C26" s="48" t="s">
        <v>26</v>
      </c>
      <c r="D26" s="32">
        <v>41</v>
      </c>
      <c r="E26" s="33">
        <v>11.39</v>
      </c>
      <c r="F26" s="48">
        <v>41</v>
      </c>
      <c r="G26" s="33">
        <v>11.39</v>
      </c>
      <c r="H26" s="34">
        <v>184.518</v>
      </c>
      <c r="I26" s="35"/>
      <c r="XFB26" s="2"/>
      <c r="XFC26" s="2"/>
      <c r="XFD26" s="2"/>
    </row>
    <row r="27" s="19" customFormat="1" ht="17" customHeight="1" spans="1:9 16382:16384">
      <c r="A27" s="30">
        <v>24</v>
      </c>
      <c r="B27" s="31" t="s">
        <v>544</v>
      </c>
      <c r="C27" s="48" t="s">
        <v>26</v>
      </c>
      <c r="D27" s="32">
        <v>48.6</v>
      </c>
      <c r="E27" s="33">
        <v>5.11</v>
      </c>
      <c r="F27" s="48">
        <v>48.6</v>
      </c>
      <c r="G27" s="33">
        <v>5.11</v>
      </c>
      <c r="H27" s="34">
        <v>82.782</v>
      </c>
      <c r="I27" s="35"/>
      <c r="XFB27" s="2"/>
      <c r="XFC27" s="2"/>
      <c r="XFD27" s="2"/>
    </row>
    <row r="28" s="19" customFormat="1" ht="17" customHeight="1" spans="1:9 16382:16384">
      <c r="A28" s="30">
        <v>25</v>
      </c>
      <c r="B28" s="31" t="s">
        <v>545</v>
      </c>
      <c r="C28" s="48" t="s">
        <v>26</v>
      </c>
      <c r="D28" s="32">
        <v>26</v>
      </c>
      <c r="E28" s="33">
        <v>6.68</v>
      </c>
      <c r="F28" s="48">
        <v>26</v>
      </c>
      <c r="G28" s="33">
        <v>6.68</v>
      </c>
      <c r="H28" s="34">
        <v>108.216</v>
      </c>
      <c r="I28" s="35"/>
      <c r="XFB28" s="2"/>
      <c r="XFC28" s="2"/>
      <c r="XFD28" s="2"/>
    </row>
    <row r="29" s="19" customFormat="1" ht="17" customHeight="1" spans="1:9 16382:16384">
      <c r="A29" s="30">
        <v>26</v>
      </c>
      <c r="B29" s="31" t="s">
        <v>546</v>
      </c>
      <c r="C29" s="48" t="s">
        <v>26</v>
      </c>
      <c r="D29" s="32">
        <v>12</v>
      </c>
      <c r="E29" s="33">
        <v>5.67</v>
      </c>
      <c r="F29" s="48">
        <v>12</v>
      </c>
      <c r="G29" s="33">
        <v>5.67</v>
      </c>
      <c r="H29" s="34">
        <v>91.854</v>
      </c>
      <c r="I29" s="35"/>
      <c r="XFB29" s="2"/>
      <c r="XFC29" s="2"/>
      <c r="XFD29" s="2"/>
    </row>
    <row r="30" s="19" customFormat="1" ht="17" customHeight="1" spans="1:9 16382:16384">
      <c r="A30" s="30">
        <v>27</v>
      </c>
      <c r="B30" s="31" t="s">
        <v>547</v>
      </c>
      <c r="C30" s="48" t="s">
        <v>26</v>
      </c>
      <c r="D30" s="32">
        <v>11</v>
      </c>
      <c r="E30" s="33">
        <v>8.82</v>
      </c>
      <c r="F30" s="48">
        <v>11</v>
      </c>
      <c r="G30" s="33">
        <v>8.82</v>
      </c>
      <c r="H30" s="34">
        <v>142.884</v>
      </c>
      <c r="I30" s="35"/>
      <c r="XFB30" s="2"/>
      <c r="XFC30" s="2"/>
      <c r="XFD30" s="2"/>
    </row>
    <row r="31" s="19" customFormat="1" ht="17" customHeight="1" spans="1:9 16382:16384">
      <c r="A31" s="30">
        <v>28</v>
      </c>
      <c r="B31" s="31" t="s">
        <v>548</v>
      </c>
      <c r="C31" s="48" t="s">
        <v>26</v>
      </c>
      <c r="D31" s="32">
        <v>16</v>
      </c>
      <c r="E31" s="33">
        <v>12.46</v>
      </c>
      <c r="F31" s="48">
        <v>16</v>
      </c>
      <c r="G31" s="33">
        <v>12.46</v>
      </c>
      <c r="H31" s="34">
        <v>201.852</v>
      </c>
      <c r="I31" s="35"/>
      <c r="XFB31" s="2"/>
      <c r="XFC31" s="2"/>
      <c r="XFD31" s="2"/>
    </row>
    <row r="32" s="19" customFormat="1" ht="17" customHeight="1" spans="1:9 16382:16384">
      <c r="A32" s="30">
        <v>29</v>
      </c>
      <c r="B32" s="31" t="s">
        <v>549</v>
      </c>
      <c r="C32" s="48" t="s">
        <v>26</v>
      </c>
      <c r="D32" s="32">
        <v>23</v>
      </c>
      <c r="E32" s="33">
        <v>10.07</v>
      </c>
      <c r="F32" s="48">
        <v>23</v>
      </c>
      <c r="G32" s="33">
        <v>10.07</v>
      </c>
      <c r="H32" s="34">
        <v>163.134</v>
      </c>
      <c r="I32" s="35"/>
      <c r="XFB32" s="2"/>
      <c r="XFC32" s="2"/>
      <c r="XFD32" s="2"/>
    </row>
    <row r="33" s="19" customFormat="1" ht="17" customHeight="1" spans="1:9 16382:16384">
      <c r="A33" s="30">
        <v>30</v>
      </c>
      <c r="B33" s="31" t="s">
        <v>550</v>
      </c>
      <c r="C33" s="48" t="s">
        <v>26</v>
      </c>
      <c r="D33" s="32">
        <v>25</v>
      </c>
      <c r="E33" s="33">
        <v>20.28</v>
      </c>
      <c r="F33" s="48">
        <v>25</v>
      </c>
      <c r="G33" s="33">
        <v>20.28</v>
      </c>
      <c r="H33" s="34">
        <v>328.536</v>
      </c>
      <c r="I33" s="35"/>
      <c r="XFB33" s="2"/>
      <c r="XFC33" s="2"/>
      <c r="XFD33" s="2"/>
    </row>
    <row r="34" s="19" customFormat="1" ht="17" customHeight="1" spans="1:9 16382:16384">
      <c r="A34" s="30">
        <v>31</v>
      </c>
      <c r="B34" s="31" t="s">
        <v>551</v>
      </c>
      <c r="C34" s="48" t="s">
        <v>26</v>
      </c>
      <c r="D34" s="32">
        <v>15</v>
      </c>
      <c r="E34" s="33">
        <v>11.79</v>
      </c>
      <c r="F34" s="48">
        <v>15</v>
      </c>
      <c r="G34" s="33">
        <v>11.79</v>
      </c>
      <c r="H34" s="34">
        <v>190.998</v>
      </c>
      <c r="I34" s="35"/>
      <c r="XFB34" s="2"/>
      <c r="XFC34" s="2"/>
      <c r="XFD34" s="2"/>
    </row>
    <row r="35" s="19" customFormat="1" ht="17" customHeight="1" spans="1:9 16382:16384">
      <c r="A35" s="30">
        <v>32</v>
      </c>
      <c r="B35" s="31" t="s">
        <v>552</v>
      </c>
      <c r="C35" s="48" t="s">
        <v>26</v>
      </c>
      <c r="D35" s="32">
        <v>12</v>
      </c>
      <c r="E35" s="33">
        <v>12.43</v>
      </c>
      <c r="F35" s="48">
        <v>12</v>
      </c>
      <c r="G35" s="48">
        <v>12</v>
      </c>
      <c r="H35" s="34">
        <v>194.4</v>
      </c>
      <c r="I35" s="35"/>
      <c r="XFB35" s="2"/>
      <c r="XFC35" s="2"/>
      <c r="XFD35" s="2"/>
    </row>
    <row r="36" s="19" customFormat="1" ht="17" customHeight="1" spans="1:9 16382:16384">
      <c r="A36" s="30">
        <v>33</v>
      </c>
      <c r="B36" s="31" t="s">
        <v>553</v>
      </c>
      <c r="C36" s="48" t="s">
        <v>26</v>
      </c>
      <c r="D36" s="32">
        <v>14</v>
      </c>
      <c r="E36" s="33">
        <v>18.98</v>
      </c>
      <c r="F36" s="48">
        <v>14</v>
      </c>
      <c r="G36" s="48">
        <v>14</v>
      </c>
      <c r="H36" s="34">
        <v>226.8</v>
      </c>
      <c r="I36" s="35"/>
      <c r="XFB36" s="2"/>
      <c r="XFC36" s="2"/>
      <c r="XFD36" s="2"/>
    </row>
    <row r="37" s="19" customFormat="1" ht="17" customHeight="1" spans="1:9 16382:16384">
      <c r="A37" s="30">
        <v>34</v>
      </c>
      <c r="B37" s="31" t="s">
        <v>554</v>
      </c>
      <c r="C37" s="48" t="s">
        <v>26</v>
      </c>
      <c r="D37" s="32">
        <v>15</v>
      </c>
      <c r="E37" s="33">
        <v>15.56</v>
      </c>
      <c r="F37" s="48">
        <v>15</v>
      </c>
      <c r="G37" s="48">
        <v>15</v>
      </c>
      <c r="H37" s="34">
        <v>243</v>
      </c>
      <c r="I37" s="35"/>
      <c r="XFB37" s="2"/>
      <c r="XFC37" s="2"/>
      <c r="XFD37" s="2"/>
    </row>
    <row r="38" s="19" customFormat="1" ht="17" customHeight="1" spans="1:9 16382:16384">
      <c r="A38" s="30">
        <v>35</v>
      </c>
      <c r="B38" s="31" t="s">
        <v>555</v>
      </c>
      <c r="C38" s="48" t="s">
        <v>26</v>
      </c>
      <c r="D38" s="32">
        <v>43</v>
      </c>
      <c r="E38" s="33">
        <v>8.7</v>
      </c>
      <c r="F38" s="48">
        <v>43</v>
      </c>
      <c r="G38" s="33">
        <v>8.7</v>
      </c>
      <c r="H38" s="34">
        <v>140.94</v>
      </c>
      <c r="I38" s="35"/>
    </row>
    <row r="39" s="19" customFormat="1" ht="17" customHeight="1" spans="1:9 16382:16384">
      <c r="A39" s="30">
        <v>36</v>
      </c>
      <c r="B39" s="31" t="s">
        <v>556</v>
      </c>
      <c r="C39" s="48" t="s">
        <v>26</v>
      </c>
      <c r="D39" s="32">
        <v>48</v>
      </c>
      <c r="E39" s="33">
        <v>8.99</v>
      </c>
      <c r="F39" s="48">
        <v>48</v>
      </c>
      <c r="G39" s="33">
        <v>8.99</v>
      </c>
      <c r="H39" s="34">
        <v>145.638</v>
      </c>
      <c r="I39" s="35"/>
      <c r="XFB39" s="2"/>
      <c r="XFC39" s="2"/>
      <c r="XFD39" s="2"/>
    </row>
    <row r="40" s="19" customFormat="1" ht="17" customHeight="1" spans="1:9 16382:16384">
      <c r="A40" s="30">
        <v>37</v>
      </c>
      <c r="B40" s="31" t="s">
        <v>557</v>
      </c>
      <c r="C40" s="48" t="s">
        <v>26</v>
      </c>
      <c r="D40" s="32">
        <v>16</v>
      </c>
      <c r="E40" s="33">
        <v>3.48</v>
      </c>
      <c r="F40" s="48">
        <v>16</v>
      </c>
      <c r="G40" s="33">
        <v>3.48</v>
      </c>
      <c r="H40" s="34">
        <v>56.376</v>
      </c>
      <c r="I40" s="35"/>
    </row>
    <row r="41" s="19" customFormat="1" ht="17" customHeight="1" spans="1:9 16382:16384">
      <c r="A41" s="30">
        <v>38</v>
      </c>
      <c r="B41" s="31" t="s">
        <v>558</v>
      </c>
      <c r="C41" s="48" t="s">
        <v>26</v>
      </c>
      <c r="D41" s="32">
        <v>32</v>
      </c>
      <c r="E41" s="33">
        <v>5.01</v>
      </c>
      <c r="F41" s="48">
        <v>32</v>
      </c>
      <c r="G41" s="33">
        <v>5.01</v>
      </c>
      <c r="H41" s="34">
        <v>81.162</v>
      </c>
      <c r="I41" s="35"/>
      <c r="XFB41" s="2"/>
      <c r="XFC41" s="2"/>
      <c r="XFD41" s="2"/>
    </row>
    <row r="42" s="19" customFormat="1" ht="17" customHeight="1" spans="1:9 16382:16384">
      <c r="A42" s="30">
        <v>39</v>
      </c>
      <c r="B42" s="31" t="s">
        <v>559</v>
      </c>
      <c r="C42" s="48" t="s">
        <v>26</v>
      </c>
      <c r="D42" s="32">
        <v>19</v>
      </c>
      <c r="E42" s="33">
        <v>15.93</v>
      </c>
      <c r="F42" s="48">
        <v>19</v>
      </c>
      <c r="G42" s="33">
        <v>15.93</v>
      </c>
      <c r="H42" s="34">
        <v>258.066</v>
      </c>
      <c r="I42" s="35"/>
      <c r="XFB42" s="2"/>
      <c r="XFC42" s="2"/>
      <c r="XFD42" s="2"/>
    </row>
    <row r="43" s="19" customFormat="1" ht="17" customHeight="1" spans="1:9 16382:16384">
      <c r="A43" s="30">
        <v>40</v>
      </c>
      <c r="B43" s="31" t="s">
        <v>560</v>
      </c>
      <c r="C43" s="48" t="s">
        <v>26</v>
      </c>
      <c r="D43" s="32">
        <v>38</v>
      </c>
      <c r="E43" s="33">
        <v>10.61</v>
      </c>
      <c r="F43" s="48">
        <v>38</v>
      </c>
      <c r="G43" s="33">
        <v>10.61</v>
      </c>
      <c r="H43" s="34">
        <v>171.882</v>
      </c>
      <c r="I43" s="35"/>
    </row>
    <row r="44" s="19" customFormat="1" ht="17" customHeight="1" spans="1:9 16382:16384">
      <c r="A44" s="30">
        <v>41</v>
      </c>
      <c r="B44" s="31" t="s">
        <v>561</v>
      </c>
      <c r="C44" s="48" t="s">
        <v>26</v>
      </c>
      <c r="D44" s="32">
        <v>15</v>
      </c>
      <c r="E44" s="33">
        <v>2.88</v>
      </c>
      <c r="F44" s="48">
        <v>15</v>
      </c>
      <c r="G44" s="33">
        <v>2.88</v>
      </c>
      <c r="H44" s="34">
        <v>46.656</v>
      </c>
      <c r="I44" s="35"/>
    </row>
    <row r="45" s="19" customFormat="1" ht="17" customHeight="1" spans="1:9 16382:16384">
      <c r="A45" s="30">
        <v>42</v>
      </c>
      <c r="B45" s="31" t="s">
        <v>562</v>
      </c>
      <c r="C45" s="48" t="s">
        <v>26</v>
      </c>
      <c r="D45" s="32">
        <v>22</v>
      </c>
      <c r="E45" s="33">
        <v>8.39</v>
      </c>
      <c r="F45" s="48">
        <v>22</v>
      </c>
      <c r="G45" s="33">
        <v>8.39</v>
      </c>
      <c r="H45" s="34">
        <v>135.918</v>
      </c>
      <c r="I45" s="35"/>
      <c r="XFB45" s="2"/>
      <c r="XFC45" s="2"/>
      <c r="XFD45" s="2"/>
    </row>
    <row r="46" s="19" customFormat="1" ht="17" customHeight="1" spans="1:9 16382:16384">
      <c r="A46" s="30">
        <v>43</v>
      </c>
      <c r="B46" s="31" t="s">
        <v>563</v>
      </c>
      <c r="C46" s="48" t="s">
        <v>26</v>
      </c>
      <c r="D46" s="32">
        <v>15</v>
      </c>
      <c r="E46" s="33">
        <v>8.3</v>
      </c>
      <c r="F46" s="48">
        <v>15</v>
      </c>
      <c r="G46" s="33">
        <v>8.3</v>
      </c>
      <c r="H46" s="34">
        <v>134.46</v>
      </c>
      <c r="I46" s="35"/>
      <c r="XFB46" s="2"/>
      <c r="XFC46" s="2"/>
      <c r="XFD46" s="2"/>
    </row>
    <row r="47" s="19" customFormat="1" ht="17" customHeight="1" spans="1:9 16382:16384">
      <c r="A47" s="30">
        <v>44</v>
      </c>
      <c r="B47" s="31" t="s">
        <v>564</v>
      </c>
      <c r="C47" s="48" t="s">
        <v>26</v>
      </c>
      <c r="D47" s="32">
        <v>23</v>
      </c>
      <c r="E47" s="33">
        <v>15.63</v>
      </c>
      <c r="F47" s="48">
        <v>23</v>
      </c>
      <c r="G47" s="33">
        <v>15.63</v>
      </c>
      <c r="H47" s="34">
        <v>253.206</v>
      </c>
      <c r="I47" s="35"/>
      <c r="XFB47" s="2"/>
      <c r="XFC47" s="2"/>
      <c r="XFD47" s="2"/>
    </row>
    <row r="48" s="19" customFormat="1" ht="17" customHeight="1" spans="1:9 16382:16384">
      <c r="A48" s="30">
        <v>45</v>
      </c>
      <c r="B48" s="31" t="s">
        <v>565</v>
      </c>
      <c r="C48" s="48" t="s">
        <v>26</v>
      </c>
      <c r="D48" s="32">
        <v>35</v>
      </c>
      <c r="E48" s="33">
        <v>15.32</v>
      </c>
      <c r="F48" s="48">
        <v>35</v>
      </c>
      <c r="G48" s="33">
        <v>15.32</v>
      </c>
      <c r="H48" s="34">
        <v>248.184</v>
      </c>
      <c r="I48" s="35"/>
      <c r="XFB48" s="2"/>
      <c r="XFC48" s="2"/>
      <c r="XFD48" s="2"/>
    </row>
    <row r="49" s="19" customFormat="1" ht="17" customHeight="1" spans="1:9 16382:16384">
      <c r="A49" s="30">
        <v>46</v>
      </c>
      <c r="B49" s="31" t="s">
        <v>566</v>
      </c>
      <c r="C49" s="48" t="s">
        <v>26</v>
      </c>
      <c r="D49" s="32">
        <v>27</v>
      </c>
      <c r="E49" s="33">
        <v>15.65</v>
      </c>
      <c r="F49" s="48">
        <v>27</v>
      </c>
      <c r="G49" s="33">
        <v>15.65</v>
      </c>
      <c r="H49" s="34">
        <v>253.53</v>
      </c>
      <c r="I49" s="35"/>
      <c r="XFB49" s="2"/>
      <c r="XFC49" s="2"/>
      <c r="XFD49" s="2"/>
    </row>
    <row r="50" s="19" customFormat="1" ht="17" customHeight="1" spans="1:9 16382:16384">
      <c r="A50" s="30">
        <v>47</v>
      </c>
      <c r="B50" s="31" t="s">
        <v>567</v>
      </c>
      <c r="C50" s="48" t="s">
        <v>26</v>
      </c>
      <c r="D50" s="32">
        <v>12</v>
      </c>
      <c r="E50" s="33">
        <v>9.79</v>
      </c>
      <c r="F50" s="48">
        <v>12</v>
      </c>
      <c r="G50" s="33">
        <v>9.79</v>
      </c>
      <c r="H50" s="34">
        <v>158.598</v>
      </c>
      <c r="I50" s="35"/>
      <c r="XFB50" s="2"/>
      <c r="XFC50" s="2"/>
      <c r="XFD50" s="2"/>
    </row>
    <row r="51" s="19" customFormat="1" ht="17" customHeight="1" spans="1:9 16382:16384">
      <c r="A51" s="30">
        <v>48</v>
      </c>
      <c r="B51" s="31" t="s">
        <v>568</v>
      </c>
      <c r="C51" s="48" t="s">
        <v>26</v>
      </c>
      <c r="D51" s="32">
        <v>17</v>
      </c>
      <c r="E51" s="33">
        <v>10.76</v>
      </c>
      <c r="F51" s="48">
        <v>17</v>
      </c>
      <c r="G51" s="33">
        <v>10.76</v>
      </c>
      <c r="H51" s="34">
        <v>174.312</v>
      </c>
      <c r="I51" s="35"/>
      <c r="XFB51" s="2"/>
      <c r="XFC51" s="2"/>
      <c r="XFD51" s="2"/>
    </row>
    <row r="52" s="19" customFormat="1" ht="17" customHeight="1" spans="1:9 16382:16384">
      <c r="A52" s="30">
        <v>49</v>
      </c>
      <c r="B52" s="31" t="s">
        <v>569</v>
      </c>
      <c r="C52" s="48" t="s">
        <v>26</v>
      </c>
      <c r="D52" s="32">
        <v>8</v>
      </c>
      <c r="E52" s="33">
        <v>5.42</v>
      </c>
      <c r="F52" s="48">
        <v>8</v>
      </c>
      <c r="G52" s="33">
        <v>5.42</v>
      </c>
      <c r="H52" s="34">
        <v>87.804</v>
      </c>
      <c r="I52" s="35"/>
      <c r="XFB52" s="2"/>
      <c r="XFC52" s="2"/>
      <c r="XFD52" s="2"/>
    </row>
    <row r="53" s="19" customFormat="1" ht="17" customHeight="1" spans="1:9 16382:16384">
      <c r="A53" s="30">
        <v>50</v>
      </c>
      <c r="B53" s="31" t="s">
        <v>570</v>
      </c>
      <c r="C53" s="48" t="s">
        <v>26</v>
      </c>
      <c r="D53" s="32">
        <v>7</v>
      </c>
      <c r="E53" s="33">
        <v>18.56</v>
      </c>
      <c r="F53" s="48">
        <v>7</v>
      </c>
      <c r="G53" s="32">
        <v>7</v>
      </c>
      <c r="H53" s="34">
        <v>113.4</v>
      </c>
      <c r="I53" s="35"/>
    </row>
    <row r="54" s="19" customFormat="1" ht="17" customHeight="1" spans="1:9 16382:16384">
      <c r="A54" s="30">
        <v>51</v>
      </c>
      <c r="B54" s="31" t="s">
        <v>571</v>
      </c>
      <c r="C54" s="48" t="s">
        <v>26</v>
      </c>
      <c r="D54" s="32">
        <v>11</v>
      </c>
      <c r="E54" s="33">
        <v>8.67</v>
      </c>
      <c r="F54" s="48">
        <v>11</v>
      </c>
      <c r="G54" s="33">
        <v>8.67</v>
      </c>
      <c r="H54" s="34">
        <v>140.454</v>
      </c>
      <c r="I54" s="35"/>
    </row>
    <row r="55" s="19" customFormat="1" ht="17" customHeight="1" spans="1:9 16382:16384">
      <c r="A55" s="30">
        <v>52</v>
      </c>
      <c r="B55" s="31" t="s">
        <v>572</v>
      </c>
      <c r="C55" s="48" t="s">
        <v>26</v>
      </c>
      <c r="D55" s="32">
        <v>13</v>
      </c>
      <c r="E55" s="33">
        <v>9.32</v>
      </c>
      <c r="F55" s="48">
        <v>13</v>
      </c>
      <c r="G55" s="33">
        <v>9.32</v>
      </c>
      <c r="H55" s="34">
        <v>150.984</v>
      </c>
      <c r="I55" s="35"/>
    </row>
    <row r="56" s="19" customFormat="1" ht="17" customHeight="1" spans="1:9 16382:16384">
      <c r="A56" s="30">
        <v>53</v>
      </c>
      <c r="B56" s="31" t="s">
        <v>573</v>
      </c>
      <c r="C56" s="48" t="s">
        <v>26</v>
      </c>
      <c r="D56" s="32">
        <v>15</v>
      </c>
      <c r="E56" s="33">
        <v>12.91</v>
      </c>
      <c r="F56" s="48">
        <v>15</v>
      </c>
      <c r="G56" s="33">
        <v>12.91</v>
      </c>
      <c r="H56" s="34">
        <v>209.142</v>
      </c>
      <c r="I56" s="35"/>
    </row>
    <row r="57" s="19" customFormat="1" ht="17" customHeight="1" spans="1:9 16382:16384">
      <c r="A57" s="30">
        <v>54</v>
      </c>
      <c r="B57" s="31" t="s">
        <v>574</v>
      </c>
      <c r="C57" s="48" t="s">
        <v>26</v>
      </c>
      <c r="D57" s="32">
        <v>17</v>
      </c>
      <c r="E57" s="33">
        <v>12.68</v>
      </c>
      <c r="F57" s="48">
        <v>17</v>
      </c>
      <c r="G57" s="33">
        <v>12.68</v>
      </c>
      <c r="H57" s="34">
        <v>205.416</v>
      </c>
      <c r="I57" s="35"/>
    </row>
    <row r="58" s="19" customFormat="1" ht="17" customHeight="1" spans="1:9 16382:16384">
      <c r="A58" s="30">
        <v>55</v>
      </c>
      <c r="B58" s="31" t="s">
        <v>575</v>
      </c>
      <c r="C58" s="48" t="s">
        <v>26</v>
      </c>
      <c r="D58" s="32">
        <v>28</v>
      </c>
      <c r="E58" s="33">
        <v>2.62</v>
      </c>
      <c r="F58" s="46">
        <v>28</v>
      </c>
      <c r="G58" s="33">
        <v>2.62</v>
      </c>
      <c r="H58" s="34">
        <v>42.444</v>
      </c>
      <c r="I58" s="35"/>
    </row>
    <row r="59" s="19" customFormat="1" ht="17" customHeight="1" spans="1:9 16382:16384">
      <c r="A59" s="30">
        <v>56</v>
      </c>
      <c r="B59" s="31" t="s">
        <v>576</v>
      </c>
      <c r="C59" s="48" t="s">
        <v>26</v>
      </c>
      <c r="D59" s="32">
        <v>30</v>
      </c>
      <c r="E59" s="33">
        <v>7.15</v>
      </c>
      <c r="F59" s="46">
        <v>30</v>
      </c>
      <c r="G59" s="33">
        <v>7.15</v>
      </c>
      <c r="H59" s="34">
        <v>115.83</v>
      </c>
      <c r="I59" s="35"/>
    </row>
    <row r="60" s="19" customFormat="1" ht="17" customHeight="1" spans="1:9 16382:16384">
      <c r="A60" s="30">
        <v>57</v>
      </c>
      <c r="B60" s="31" t="s">
        <v>577</v>
      </c>
      <c r="C60" s="48" t="s">
        <v>26</v>
      </c>
      <c r="D60" s="32">
        <v>30</v>
      </c>
      <c r="E60" s="33">
        <v>4.4</v>
      </c>
      <c r="F60" s="46">
        <v>30</v>
      </c>
      <c r="G60" s="33">
        <v>4.4</v>
      </c>
      <c r="H60" s="34">
        <v>71.28</v>
      </c>
      <c r="I60" s="35"/>
    </row>
    <row r="61" s="19" customFormat="1" ht="17" customHeight="1" spans="1:9 16382:16384">
      <c r="A61" s="30">
        <v>58</v>
      </c>
      <c r="B61" s="31" t="s">
        <v>578</v>
      </c>
      <c r="C61" s="48" t="s">
        <v>26</v>
      </c>
      <c r="D61" s="32">
        <v>32</v>
      </c>
      <c r="E61" s="33">
        <v>4.25</v>
      </c>
      <c r="F61" s="46">
        <v>32</v>
      </c>
      <c r="G61" s="33">
        <v>4.25</v>
      </c>
      <c r="H61" s="34">
        <v>68.85</v>
      </c>
      <c r="I61" s="35"/>
    </row>
    <row r="62" s="19" customFormat="1" ht="17" customHeight="1" spans="1:9 16382:16384">
      <c r="A62" s="30">
        <v>59</v>
      </c>
      <c r="B62" s="31" t="s">
        <v>579</v>
      </c>
      <c r="C62" s="48" t="s">
        <v>26</v>
      </c>
      <c r="D62" s="32">
        <v>29.7</v>
      </c>
      <c r="E62" s="33">
        <v>16.28</v>
      </c>
      <c r="F62" s="46">
        <v>29.7</v>
      </c>
      <c r="G62" s="33">
        <v>16.28</v>
      </c>
      <c r="H62" s="34">
        <v>263.736</v>
      </c>
      <c r="I62" s="35"/>
    </row>
    <row r="63" s="19" customFormat="1" ht="17" customHeight="1" spans="1:9 16382:16384">
      <c r="A63" s="30">
        <v>60</v>
      </c>
      <c r="B63" s="31" t="s">
        <v>580</v>
      </c>
      <c r="C63" s="48" t="s">
        <v>26</v>
      </c>
      <c r="D63" s="32">
        <v>22</v>
      </c>
      <c r="E63" s="33">
        <v>17.05</v>
      </c>
      <c r="F63" s="46">
        <v>22</v>
      </c>
      <c r="G63" s="33">
        <v>17.05</v>
      </c>
      <c r="H63" s="34">
        <v>276.21</v>
      </c>
      <c r="I63" s="35"/>
    </row>
    <row r="64" s="19" customFormat="1" ht="17" customHeight="1" spans="1:9 16382:16384">
      <c r="A64" s="30">
        <v>61</v>
      </c>
      <c r="B64" s="31" t="s">
        <v>581</v>
      </c>
      <c r="C64" s="48" t="s">
        <v>26</v>
      </c>
      <c r="D64" s="32">
        <v>11</v>
      </c>
      <c r="E64" s="33">
        <v>10.13</v>
      </c>
      <c r="F64" s="46">
        <v>11</v>
      </c>
      <c r="G64" s="33">
        <v>10.13</v>
      </c>
      <c r="H64" s="34">
        <v>164.106</v>
      </c>
      <c r="I64" s="35"/>
    </row>
    <row r="65" s="19" customFormat="1" ht="17" customHeight="1" spans="1:9 16382:16384">
      <c r="A65" s="30">
        <v>62</v>
      </c>
      <c r="B65" s="31" t="s">
        <v>582</v>
      </c>
      <c r="C65" s="48" t="s">
        <v>26</v>
      </c>
      <c r="D65" s="32">
        <v>13</v>
      </c>
      <c r="E65" s="33">
        <v>5.44</v>
      </c>
      <c r="F65" s="31">
        <v>13</v>
      </c>
      <c r="G65" s="33">
        <v>5.44</v>
      </c>
      <c r="H65" s="34">
        <v>88.128</v>
      </c>
      <c r="I65" s="35"/>
    </row>
    <row r="66" s="19" customFormat="1" ht="17" customHeight="1" spans="1:9 16382:16384">
      <c r="A66" s="30">
        <v>63</v>
      </c>
      <c r="B66" s="31" t="s">
        <v>583</v>
      </c>
      <c r="C66" s="48" t="s">
        <v>26</v>
      </c>
      <c r="D66" s="32">
        <v>2</v>
      </c>
      <c r="E66" s="33">
        <v>9.41</v>
      </c>
      <c r="F66" s="48">
        <v>2</v>
      </c>
      <c r="G66" s="32">
        <v>2</v>
      </c>
      <c r="H66" s="34">
        <v>32.4</v>
      </c>
      <c r="I66" s="35"/>
    </row>
    <row r="67" s="19" customFormat="1" ht="17" customHeight="1" spans="1:9 16382:16384">
      <c r="A67" s="30">
        <v>64</v>
      </c>
      <c r="B67" s="31" t="s">
        <v>584</v>
      </c>
      <c r="C67" s="48" t="s">
        <v>26</v>
      </c>
      <c r="D67" s="32">
        <v>24.3</v>
      </c>
      <c r="E67" s="33">
        <v>11.84</v>
      </c>
      <c r="F67" s="48">
        <v>24.3</v>
      </c>
      <c r="G67" s="32">
        <v>11.84</v>
      </c>
      <c r="H67" s="34">
        <v>191.808</v>
      </c>
      <c r="I67" s="35"/>
    </row>
    <row r="68" s="19" customFormat="1" ht="17" customHeight="1" spans="1:9 16382:16384">
      <c r="A68" s="16" t="s">
        <v>55</v>
      </c>
      <c r="B68" s="17"/>
      <c r="C68" s="18"/>
      <c r="D68" s="30">
        <f>SUM(D4:D67)</f>
        <v>1291.9</v>
      </c>
      <c r="E68" s="30">
        <f>SUBTOTAL(9,E4:E67)</f>
        <v>632.5</v>
      </c>
      <c r="F68" s="30">
        <f>SUBTOTAL(9,F4:F67)</f>
        <v>1291.9</v>
      </c>
      <c r="G68" s="30">
        <f>SUM(G4:G67)</f>
        <v>598.03</v>
      </c>
      <c r="H68" s="34">
        <f>SUM(H4:H67)</f>
        <v>9688.086</v>
      </c>
      <c r="I68" s="35"/>
      <c r="XFB68" s="2"/>
      <c r="XFC68" s="2"/>
      <c r="XFD68" s="2"/>
    </row>
  </sheetData>
  <mergeCells count="3">
    <mergeCell ref="A1:I1"/>
    <mergeCell ref="A2:I2"/>
    <mergeCell ref="A68:C68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汇总表</vt:lpstr>
      <vt:lpstr>荣渡大户</vt:lpstr>
      <vt:lpstr>荣渡</vt:lpstr>
      <vt:lpstr>訾湖</vt:lpstr>
      <vt:lpstr>孙湖</vt:lpstr>
      <vt:lpstr>前李大户</vt:lpstr>
      <vt:lpstr>前李</vt:lpstr>
      <vt:lpstr>双庙</vt:lpstr>
      <vt:lpstr>单滩</vt:lpstr>
      <vt:lpstr>白墩</vt:lpstr>
      <vt:lpstr>聂圩</vt:lpstr>
      <vt:lpstr>大杨</vt:lpstr>
      <vt:lpstr>阮圩</vt:lpstr>
      <vt:lpstr>三周大户 </vt:lpstr>
      <vt:lpstr>三周</vt:lpstr>
      <vt:lpstr>西尤</vt:lpstr>
      <vt:lpstr>刘蔡</vt:lpstr>
      <vt:lpstr>张滩大户</vt:lpstr>
      <vt:lpstr>张滩</vt:lpstr>
      <vt:lpstr>郑庄</vt:lpstr>
      <vt:lpstr>刘马大户</vt:lpstr>
      <vt:lpstr>淮河大户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WPS_1494228989</cp:lastModifiedBy>
  <dcterms:created xsi:type="dcterms:W3CDTF">2018-11-15T03:24:00Z</dcterms:created>
  <cp:lastPrinted>2020-10-28T02:51:00Z</cp:lastPrinted>
  <dcterms:modified xsi:type="dcterms:W3CDTF">2026-07-17T08:35:39Z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494CEF2922174B59AAEA311AF82A0BF4</vt:lpwstr>
  </property>
  <property fmtid="{D5CDD505-2E9C-101B-9397-08002B2CF9AE}" pid="4" name="CalculationRule">
    <vt:i4>0</vt:i4>
  </property>
</Properties>
</file>